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VS - Projekt servis\Akce 2020\Rozpočty\Kunratice dešťovka\"/>
    </mc:Choice>
  </mc:AlternateContent>
  <xr:revisionPtr revIDLastSave="0" documentId="13_ncr:1_{FE0F455D-6581-4AF8-976C-C59AA967376F}" xr6:coauthVersionLast="45" xr6:coauthVersionMax="45" xr10:uidLastSave="{00000000-0000-0000-0000-000000000000}"/>
  <bookViews>
    <workbookView xWindow="-120" yWindow="-18120" windowWidth="29040" windowHeight="17640" activeTab="2" xr2:uid="{549F0344-0A74-4B37-912F-CE10121766B8}"/>
  </bookViews>
  <sheets>
    <sheet name="Krycí list" sheetId="1" r:id="rId1"/>
    <sheet name="Rekapitulace" sheetId="2" r:id="rId2"/>
    <sheet name="Položky" sheetId="3" r:id="rId3"/>
    <sheet name="Příloha elektro" sheetId="4" r:id="rId4"/>
  </sheets>
  <externalReferences>
    <externalReference r:id="rId5"/>
  </externalReferences>
  <definedNames>
    <definedName name="cisloobjektu">'Krycí list'!$A$5</definedName>
    <definedName name="cislostavby">'Krycí list'!$A$7</definedName>
    <definedName name="Datum">'Krycí list'!$B$28</definedName>
    <definedName name="Dil">Rekapitulace!$A$7</definedName>
    <definedName name="Dodavka">Rekapitulace!$G$23</definedName>
    <definedName name="Dodavka0">Položky!#REF!</definedName>
    <definedName name="HSV">Rekapitulace!$E$23</definedName>
    <definedName name="HSV0">Položky!#REF!</definedName>
    <definedName name="HZS">Rekapitulace!$I$23</definedName>
    <definedName name="HZS0">Položky!#REF!</definedName>
    <definedName name="JKSO">'Krycí list'!$G$2</definedName>
    <definedName name="MJ">'Krycí list'!$G$5</definedName>
    <definedName name="Mont">Rekapitulace!$H$23</definedName>
    <definedName name="Montaz0">Položky!#REF!</definedName>
    <definedName name="NazevDilu">Rekapitulace!$B$7</definedName>
    <definedName name="nazevobjektu">'Krycí list'!$C$5</definedName>
    <definedName name="nazevstavby">'Krycí list'!$C$7</definedName>
    <definedName name="_xlnm.Print_Titles" localSheetId="2">Položky!$1:$7</definedName>
    <definedName name="_xlnm.Print_Titles" localSheetId="1">Rekapitulace!$1:$7</definedName>
    <definedName name="Objednatel">'Krycí list'!$C$11</definedName>
    <definedName name="_xlnm.Print_Area" localSheetId="0">'Krycí list'!$A$1:$G$46</definedName>
    <definedName name="_xlnm.Print_Area" localSheetId="2">Položky!$A$1:$G$241</definedName>
    <definedName name="_xlnm.Print_Area" localSheetId="1">Rekapitulace!$A$1:$I$37</definedName>
    <definedName name="PocetMJ">'Krycí list'!$G$6</definedName>
    <definedName name="Poznamka">'Krycí list'!$B$38</definedName>
    <definedName name="Projektant">'Krycí list'!$C$9</definedName>
    <definedName name="PSV">Rekapitulace!$F$23</definedName>
    <definedName name="PSV0">Položky!#REF!</definedName>
    <definedName name="SazbaDPH1">'Krycí list'!$C$31</definedName>
    <definedName name="SazbaDPH2">'Krycí list'!$C$33</definedName>
    <definedName name="SloupecCC">Položky!$G$7</definedName>
    <definedName name="SloupecCisloPol">Položky!$B$7</definedName>
    <definedName name="SloupecJC">Položky!$F$7</definedName>
    <definedName name="SloupecMJ">Položky!$D$7</definedName>
    <definedName name="SloupecMnozstvi">Položky!$E$7</definedName>
    <definedName name="SloupecNazPol">Položky!$C$7</definedName>
    <definedName name="SloupecPC">Položky!$A$7</definedName>
    <definedName name="solver_lin" localSheetId="2" hidden="1">0</definedName>
    <definedName name="solver_num" localSheetId="2" hidden="1">0</definedName>
    <definedName name="solver_opt" localSheetId="2" hidden="1">Položky!#REF!</definedName>
    <definedName name="solver_typ" localSheetId="2" hidden="1">1</definedName>
    <definedName name="solver_val" localSheetId="2" hidden="1">0</definedName>
    <definedName name="Typ">Položky!#REF!</definedName>
    <definedName name="VRN">Rekapitulace!$H$36</definedName>
    <definedName name="VRNKc">Rekapitulace!#REF!</definedName>
    <definedName name="VRNnazev">Rekapitulace!#REF!</definedName>
    <definedName name="VRNproc">Rekapitulace!#REF!</definedName>
    <definedName name="VRNzakl">Rekapitulace!#REF!</definedName>
    <definedName name="Zakazka">'Krycí list'!$G$12</definedName>
    <definedName name="Zaklad22">'Krycí list'!$F$33</definedName>
    <definedName name="Zaklad5">'Krycí list'!$F$31</definedName>
    <definedName name="Zhotovitel">'Krycí list'!$C$12:$E$12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40" i="3" l="1"/>
  <c r="G239" i="3"/>
  <c r="E195" i="3"/>
  <c r="G195" i="3" s="1"/>
  <c r="E192" i="3"/>
  <c r="G192" i="3" s="1"/>
  <c r="E104" i="3"/>
  <c r="G104" i="3" s="1"/>
  <c r="E186" i="3"/>
  <c r="G186" i="3" s="1"/>
  <c r="E189" i="3"/>
  <c r="G189" i="3" s="1"/>
  <c r="E183" i="3"/>
  <c r="G183" i="3" s="1"/>
  <c r="E158" i="3"/>
  <c r="G158" i="3" s="1"/>
  <c r="E155" i="3"/>
  <c r="G155" i="3" s="1"/>
  <c r="E152" i="3"/>
  <c r="G152" i="3" s="1"/>
  <c r="E149" i="3"/>
  <c r="G149" i="3" s="1"/>
  <c r="E146" i="3"/>
  <c r="G146" i="3" s="1"/>
  <c r="E143" i="3"/>
  <c r="G143" i="3" s="1"/>
  <c r="E101" i="3"/>
  <c r="G101" i="3" s="1"/>
  <c r="G161" i="3" l="1"/>
  <c r="E13" i="2" s="1"/>
  <c r="G198" i="3"/>
  <c r="E15" i="2" s="1"/>
  <c r="E98" i="3"/>
  <c r="G98" i="3" s="1"/>
  <c r="E95" i="3"/>
  <c r="G95" i="3" s="1"/>
  <c r="E92" i="3"/>
  <c r="G92" i="3" s="1"/>
  <c r="E89" i="3"/>
  <c r="G89" i="3" s="1"/>
  <c r="E130" i="3"/>
  <c r="G130" i="3" s="1"/>
  <c r="E124" i="3"/>
  <c r="E127" i="3"/>
  <c r="G127" i="3" s="1"/>
  <c r="E59" i="3"/>
  <c r="E33" i="3"/>
  <c r="E28" i="3"/>
  <c r="E23" i="3"/>
  <c r="E67" i="3"/>
  <c r="E21" i="3"/>
  <c r="G124" i="3" l="1"/>
  <c r="E50" i="4"/>
  <c r="G50" i="4" s="1"/>
  <c r="E48" i="4"/>
  <c r="G48" i="4" s="1"/>
  <c r="E46" i="4"/>
  <c r="G46" i="4" s="1"/>
  <c r="E23" i="4"/>
  <c r="G23" i="4" s="1"/>
  <c r="E21" i="4"/>
  <c r="G21" i="4" s="1"/>
  <c r="E17" i="4"/>
  <c r="G17" i="4" s="1"/>
  <c r="E10" i="4"/>
  <c r="G10" i="4" s="1"/>
  <c r="C67" i="4"/>
  <c r="G66" i="4"/>
  <c r="G65" i="4"/>
  <c r="G64" i="4"/>
  <c r="G63" i="4"/>
  <c r="G62" i="4"/>
  <c r="C60" i="4"/>
  <c r="G59" i="4"/>
  <c r="G58" i="4"/>
  <c r="G57" i="4"/>
  <c r="G56" i="4"/>
  <c r="G55" i="4"/>
  <c r="G54" i="4"/>
  <c r="C52" i="4"/>
  <c r="C44" i="4"/>
  <c r="G43" i="4"/>
  <c r="G44" i="4" s="1"/>
  <c r="C41" i="4"/>
  <c r="G39" i="4"/>
  <c r="G37" i="4"/>
  <c r="C35" i="4"/>
  <c r="G33" i="4"/>
  <c r="G35" i="4" s="1"/>
  <c r="C31" i="4"/>
  <c r="G29" i="4"/>
  <c r="G31" i="4" s="1"/>
  <c r="C27" i="4"/>
  <c r="G25" i="4"/>
  <c r="C19" i="4"/>
  <c r="G16" i="4"/>
  <c r="C14" i="4"/>
  <c r="G13" i="4"/>
  <c r="G12" i="4"/>
  <c r="E6" i="4"/>
  <c r="F4" i="4"/>
  <c r="G41" i="4" l="1"/>
  <c r="G14" i="4"/>
  <c r="G19" i="4"/>
  <c r="G67" i="4"/>
  <c r="G60" i="4"/>
  <c r="G52" i="4"/>
  <c r="G27" i="4"/>
  <c r="D22" i="1"/>
  <c r="D21" i="1"/>
  <c r="D20" i="1"/>
  <c r="D19" i="1"/>
  <c r="D18" i="1"/>
  <c r="D17" i="1"/>
  <c r="D16" i="1"/>
  <c r="U239" i="3"/>
  <c r="T239" i="3"/>
  <c r="S239" i="3"/>
  <c r="R239" i="3"/>
  <c r="Q239" i="3"/>
  <c r="U238" i="3"/>
  <c r="T238" i="3"/>
  <c r="S238" i="3"/>
  <c r="R238" i="3"/>
  <c r="G238" i="3"/>
  <c r="Q238" i="3" s="1"/>
  <c r="U237" i="3"/>
  <c r="T237" i="3"/>
  <c r="S237" i="3"/>
  <c r="R237" i="3"/>
  <c r="G237" i="3"/>
  <c r="Q237" i="3" s="1"/>
  <c r="U236" i="3"/>
  <c r="T236" i="3"/>
  <c r="S236" i="3"/>
  <c r="R236" i="3"/>
  <c r="G236" i="3"/>
  <c r="Q236" i="3" s="1"/>
  <c r="U235" i="3"/>
  <c r="T235" i="3"/>
  <c r="S235" i="3"/>
  <c r="R235" i="3"/>
  <c r="G235" i="3"/>
  <c r="B22" i="2"/>
  <c r="A22" i="2"/>
  <c r="C241" i="3"/>
  <c r="U231" i="3"/>
  <c r="U233" i="3" s="1"/>
  <c r="I21" i="2" s="1"/>
  <c r="S231" i="3"/>
  <c r="S233" i="3" s="1"/>
  <c r="G21" i="2" s="1"/>
  <c r="R231" i="3"/>
  <c r="R233" i="3" s="1"/>
  <c r="F21" i="2" s="1"/>
  <c r="Q231" i="3"/>
  <c r="Q233" i="3" s="1"/>
  <c r="E21" i="2" s="1"/>
  <c r="B21" i="2"/>
  <c r="A21" i="2"/>
  <c r="C233" i="3"/>
  <c r="U228" i="3"/>
  <c r="T228" i="3"/>
  <c r="S228" i="3"/>
  <c r="Q228" i="3"/>
  <c r="G228" i="3"/>
  <c r="R228" i="3" s="1"/>
  <c r="U225" i="3"/>
  <c r="T225" i="3"/>
  <c r="S225" i="3"/>
  <c r="Q225" i="3"/>
  <c r="G225" i="3"/>
  <c r="B20" i="2"/>
  <c r="A20" i="2"/>
  <c r="C229" i="3"/>
  <c r="U222" i="3"/>
  <c r="T222" i="3"/>
  <c r="S222" i="3"/>
  <c r="Q222" i="3"/>
  <c r="G222" i="3"/>
  <c r="R222" i="3" s="1"/>
  <c r="U219" i="3"/>
  <c r="T219" i="3"/>
  <c r="S219" i="3"/>
  <c r="Q219" i="3"/>
  <c r="G219" i="3"/>
  <c r="R219" i="3" s="1"/>
  <c r="B19" i="2"/>
  <c r="A19" i="2"/>
  <c r="C223" i="3"/>
  <c r="U216" i="3"/>
  <c r="T216" i="3"/>
  <c r="S216" i="3"/>
  <c r="Q216" i="3"/>
  <c r="G216" i="3"/>
  <c r="R216" i="3" s="1"/>
  <c r="U212" i="3"/>
  <c r="T212" i="3"/>
  <c r="S212" i="3"/>
  <c r="Q212" i="3"/>
  <c r="G212" i="3"/>
  <c r="B18" i="2"/>
  <c r="A18" i="2"/>
  <c r="C217" i="3"/>
  <c r="U209" i="3"/>
  <c r="U210" i="3" s="1"/>
  <c r="I17" i="2" s="1"/>
  <c r="T209" i="3"/>
  <c r="T210" i="3" s="1"/>
  <c r="H17" i="2" s="1"/>
  <c r="S209" i="3"/>
  <c r="S210" i="3" s="1"/>
  <c r="G17" i="2" s="1"/>
  <c r="R209" i="3"/>
  <c r="R210" i="3" s="1"/>
  <c r="F17" i="2" s="1"/>
  <c r="G209" i="3"/>
  <c r="G210" i="3" s="1"/>
  <c r="B17" i="2"/>
  <c r="A17" i="2"/>
  <c r="C210" i="3"/>
  <c r="U203" i="3"/>
  <c r="T203" i="3"/>
  <c r="S203" i="3"/>
  <c r="R203" i="3"/>
  <c r="G203" i="3"/>
  <c r="Q203" i="3" s="1"/>
  <c r="U200" i="3"/>
  <c r="T200" i="3"/>
  <c r="S200" i="3"/>
  <c r="R200" i="3"/>
  <c r="G200" i="3"/>
  <c r="Q200" i="3" s="1"/>
  <c r="B16" i="2"/>
  <c r="A16" i="2"/>
  <c r="C207" i="3"/>
  <c r="U178" i="3"/>
  <c r="T178" i="3"/>
  <c r="S178" i="3"/>
  <c r="R178" i="3"/>
  <c r="G178" i="3"/>
  <c r="Q178" i="3" s="1"/>
  <c r="U176" i="3"/>
  <c r="T176" i="3"/>
  <c r="S176" i="3"/>
  <c r="R176" i="3"/>
  <c r="G176" i="3"/>
  <c r="Q176" i="3" s="1"/>
  <c r="U174" i="3"/>
  <c r="T174" i="3"/>
  <c r="S174" i="3"/>
  <c r="R174" i="3"/>
  <c r="G174" i="3"/>
  <c r="Q174" i="3" s="1"/>
  <c r="U172" i="3"/>
  <c r="T172" i="3"/>
  <c r="S172" i="3"/>
  <c r="R172" i="3"/>
  <c r="G172" i="3"/>
  <c r="Q172" i="3" s="1"/>
  <c r="U170" i="3"/>
  <c r="T170" i="3"/>
  <c r="S170" i="3"/>
  <c r="R170" i="3"/>
  <c r="G170" i="3"/>
  <c r="U167" i="3"/>
  <c r="T167" i="3"/>
  <c r="S167" i="3"/>
  <c r="R167" i="3"/>
  <c r="G167" i="3"/>
  <c r="Q167" i="3" s="1"/>
  <c r="U165" i="3"/>
  <c r="T165" i="3"/>
  <c r="S165" i="3"/>
  <c r="R165" i="3"/>
  <c r="G165" i="3"/>
  <c r="Q165" i="3" s="1"/>
  <c r="U163" i="3"/>
  <c r="T163" i="3"/>
  <c r="S163" i="3"/>
  <c r="R163" i="3"/>
  <c r="G163" i="3"/>
  <c r="Q163" i="3" s="1"/>
  <c r="B14" i="2"/>
  <c r="A14" i="2"/>
  <c r="C181" i="3"/>
  <c r="U139" i="3"/>
  <c r="U141" i="3" s="1"/>
  <c r="I12" i="2" s="1"/>
  <c r="T139" i="3"/>
  <c r="T141" i="3" s="1"/>
  <c r="H12" i="2" s="1"/>
  <c r="S139" i="3"/>
  <c r="S141" i="3" s="1"/>
  <c r="G12" i="2" s="1"/>
  <c r="R139" i="3"/>
  <c r="G139" i="3"/>
  <c r="G141" i="3" s="1"/>
  <c r="B12" i="2"/>
  <c r="A12" i="2"/>
  <c r="R141" i="3"/>
  <c r="F12" i="2" s="1"/>
  <c r="C141" i="3"/>
  <c r="U135" i="3"/>
  <c r="U137" i="3" s="1"/>
  <c r="I11" i="2" s="1"/>
  <c r="T135" i="3"/>
  <c r="T137" i="3" s="1"/>
  <c r="H11" i="2" s="1"/>
  <c r="S135" i="3"/>
  <c r="S137" i="3" s="1"/>
  <c r="G11" i="2" s="1"/>
  <c r="R135" i="3"/>
  <c r="R137" i="3" s="1"/>
  <c r="F11" i="2" s="1"/>
  <c r="G135" i="3"/>
  <c r="G137" i="3" s="1"/>
  <c r="B11" i="2"/>
  <c r="A11" i="2"/>
  <c r="C137" i="3"/>
  <c r="U121" i="3"/>
  <c r="T121" i="3"/>
  <c r="S121" i="3"/>
  <c r="R121" i="3"/>
  <c r="G121" i="3"/>
  <c r="Q121" i="3" s="1"/>
  <c r="U118" i="3"/>
  <c r="T118" i="3"/>
  <c r="S118" i="3"/>
  <c r="R118" i="3"/>
  <c r="G118" i="3"/>
  <c r="Q118" i="3" s="1"/>
  <c r="U115" i="3"/>
  <c r="T115" i="3"/>
  <c r="S115" i="3"/>
  <c r="R115" i="3"/>
  <c r="G115" i="3"/>
  <c r="B10" i="2"/>
  <c r="A10" i="2"/>
  <c r="C133" i="3"/>
  <c r="U112" i="3"/>
  <c r="T112" i="3"/>
  <c r="S112" i="3"/>
  <c r="R112" i="3"/>
  <c r="G112" i="3"/>
  <c r="Q112" i="3" s="1"/>
  <c r="U111" i="3"/>
  <c r="T111" i="3"/>
  <c r="S111" i="3"/>
  <c r="R111" i="3"/>
  <c r="G111" i="3"/>
  <c r="Q111" i="3" s="1"/>
  <c r="U110" i="3"/>
  <c r="T110" i="3"/>
  <c r="S110" i="3"/>
  <c r="R110" i="3"/>
  <c r="G110" i="3"/>
  <c r="Q110" i="3" s="1"/>
  <c r="U109" i="3"/>
  <c r="T109" i="3"/>
  <c r="S109" i="3"/>
  <c r="R109" i="3"/>
  <c r="G109" i="3"/>
  <c r="Q109" i="3" s="1"/>
  <c r="B9" i="2"/>
  <c r="A9" i="2"/>
  <c r="C113" i="3"/>
  <c r="U83" i="3"/>
  <c r="T83" i="3"/>
  <c r="S83" i="3"/>
  <c r="R83" i="3"/>
  <c r="G83" i="3"/>
  <c r="Q83" i="3" s="1"/>
  <c r="U81" i="3"/>
  <c r="T81" i="3"/>
  <c r="S81" i="3"/>
  <c r="R81" i="3"/>
  <c r="G81" i="3"/>
  <c r="Q81" i="3" s="1"/>
  <c r="U79" i="3"/>
  <c r="T79" i="3"/>
  <c r="S79" i="3"/>
  <c r="R79" i="3"/>
  <c r="G79" i="3"/>
  <c r="Q79" i="3" s="1"/>
  <c r="U78" i="3"/>
  <c r="T78" i="3"/>
  <c r="S78" i="3"/>
  <c r="R78" i="3"/>
  <c r="G78" i="3"/>
  <c r="Q78" i="3" s="1"/>
  <c r="U77" i="3"/>
  <c r="T77" i="3"/>
  <c r="S77" i="3"/>
  <c r="R77" i="3"/>
  <c r="G77" i="3"/>
  <c r="Q77" i="3" s="1"/>
  <c r="U72" i="3"/>
  <c r="T72" i="3"/>
  <c r="S72" i="3"/>
  <c r="R72" i="3"/>
  <c r="G72" i="3"/>
  <c r="Q72" i="3" s="1"/>
  <c r="U70" i="3"/>
  <c r="T70" i="3"/>
  <c r="S70" i="3"/>
  <c r="R70" i="3"/>
  <c r="G70" i="3"/>
  <c r="Q70" i="3" s="1"/>
  <c r="U67" i="3"/>
  <c r="T67" i="3"/>
  <c r="S67" i="3"/>
  <c r="R67" i="3"/>
  <c r="G67" i="3"/>
  <c r="Q67" i="3" s="1"/>
  <c r="U64" i="3"/>
  <c r="T64" i="3"/>
  <c r="S64" i="3"/>
  <c r="R64" i="3"/>
  <c r="G64" i="3"/>
  <c r="Q64" i="3" s="1"/>
  <c r="U62" i="3"/>
  <c r="T62" i="3"/>
  <c r="S62" i="3"/>
  <c r="R62" i="3"/>
  <c r="G62" i="3"/>
  <c r="Q62" i="3" s="1"/>
  <c r="U59" i="3"/>
  <c r="T59" i="3"/>
  <c r="S59" i="3"/>
  <c r="R59" i="3"/>
  <c r="G59" i="3"/>
  <c r="Q59" i="3" s="1"/>
  <c r="U57" i="3"/>
  <c r="T57" i="3"/>
  <c r="S57" i="3"/>
  <c r="R57" i="3"/>
  <c r="G57" i="3"/>
  <c r="Q57" i="3" s="1"/>
  <c r="U45" i="3"/>
  <c r="T45" i="3"/>
  <c r="S45" i="3"/>
  <c r="R45" i="3"/>
  <c r="G45" i="3"/>
  <c r="Q45" i="3" s="1"/>
  <c r="U33" i="3"/>
  <c r="T33" i="3"/>
  <c r="S33" i="3"/>
  <c r="R33" i="3"/>
  <c r="G33" i="3"/>
  <c r="Q33" i="3" s="1"/>
  <c r="U31" i="3"/>
  <c r="T31" i="3"/>
  <c r="S31" i="3"/>
  <c r="R31" i="3"/>
  <c r="G31" i="3"/>
  <c r="Q31" i="3" s="1"/>
  <c r="U28" i="3"/>
  <c r="T28" i="3"/>
  <c r="S28" i="3"/>
  <c r="R28" i="3"/>
  <c r="G28" i="3"/>
  <c r="Q28" i="3" s="1"/>
  <c r="U26" i="3"/>
  <c r="T26" i="3"/>
  <c r="S26" i="3"/>
  <c r="R26" i="3"/>
  <c r="G26" i="3"/>
  <c r="Q26" i="3" s="1"/>
  <c r="U23" i="3"/>
  <c r="T23" i="3"/>
  <c r="S23" i="3"/>
  <c r="R23" i="3"/>
  <c r="G23" i="3"/>
  <c r="Q23" i="3" s="1"/>
  <c r="U21" i="3"/>
  <c r="T21" i="3"/>
  <c r="S21" i="3"/>
  <c r="R21" i="3"/>
  <c r="G21" i="3"/>
  <c r="Q21" i="3" s="1"/>
  <c r="U16" i="3"/>
  <c r="T16" i="3"/>
  <c r="S16" i="3"/>
  <c r="R16" i="3"/>
  <c r="G16" i="3"/>
  <c r="Q16" i="3" s="1"/>
  <c r="U11" i="3"/>
  <c r="T11" i="3"/>
  <c r="S11" i="3"/>
  <c r="R11" i="3"/>
  <c r="G11" i="3"/>
  <c r="U9" i="3"/>
  <c r="T9" i="3"/>
  <c r="S9" i="3"/>
  <c r="R9" i="3"/>
  <c r="G9" i="3"/>
  <c r="B8" i="2"/>
  <c r="A8" i="2"/>
  <c r="C107" i="3"/>
  <c r="E5" i="3"/>
  <c r="C5" i="3"/>
  <c r="C3" i="2"/>
  <c r="C34" i="1"/>
  <c r="F34" i="1" s="1"/>
  <c r="C32" i="1"/>
  <c r="C10" i="1"/>
  <c r="G7" i="1"/>
  <c r="C2" i="1"/>
  <c r="Q235" i="3" l="1"/>
  <c r="G241" i="3"/>
  <c r="E22" i="2" s="1"/>
  <c r="G107" i="3"/>
  <c r="E8" i="2" s="1"/>
  <c r="Q170" i="3"/>
  <c r="Q181" i="3" s="1"/>
  <c r="E14" i="2" s="1"/>
  <c r="Q9" i="3"/>
  <c r="Q115" i="3"/>
  <c r="Q133" i="3" s="1"/>
  <c r="G133" i="3"/>
  <c r="E10" i="2" s="1"/>
  <c r="G207" i="3"/>
  <c r="T207" i="3"/>
  <c r="H16" i="2" s="1"/>
  <c r="T217" i="3"/>
  <c r="H18" i="2" s="1"/>
  <c r="G223" i="3"/>
  <c r="T229" i="3"/>
  <c r="H20" i="2" s="1"/>
  <c r="U207" i="3"/>
  <c r="I16" i="2" s="1"/>
  <c r="G217" i="3"/>
  <c r="S223" i="3"/>
  <c r="G19" i="2" s="1"/>
  <c r="Q209" i="3"/>
  <c r="Q210" i="3" s="1"/>
  <c r="E17" i="2" s="1"/>
  <c r="Q223" i="3"/>
  <c r="E19" i="2" s="1"/>
  <c r="U223" i="3"/>
  <c r="I19" i="2" s="1"/>
  <c r="G229" i="3"/>
  <c r="S107" i="3"/>
  <c r="G8" i="2" s="1"/>
  <c r="T113" i="3"/>
  <c r="H9" i="2" s="1"/>
  <c r="R133" i="3"/>
  <c r="F10" i="2" s="1"/>
  <c r="Q139" i="3"/>
  <c r="Q141" i="3" s="1"/>
  <c r="E12" i="2" s="1"/>
  <c r="Q207" i="3"/>
  <c r="E16" i="2" s="1"/>
  <c r="T223" i="3"/>
  <c r="H19" i="2" s="1"/>
  <c r="T241" i="3"/>
  <c r="H22" i="2" s="1"/>
  <c r="S133" i="3"/>
  <c r="G10" i="2" s="1"/>
  <c r="U181" i="3"/>
  <c r="I14" i="2" s="1"/>
  <c r="R181" i="3"/>
  <c r="F14" i="2" s="1"/>
  <c r="S181" i="3"/>
  <c r="G14" i="2" s="1"/>
  <c r="S229" i="3"/>
  <c r="G20" i="2" s="1"/>
  <c r="Q241" i="3"/>
  <c r="R107" i="3"/>
  <c r="F8" i="2" s="1"/>
  <c r="S217" i="3"/>
  <c r="G18" i="2" s="1"/>
  <c r="Q113" i="3"/>
  <c r="E9" i="2" s="1"/>
  <c r="T133" i="3"/>
  <c r="H10" i="2" s="1"/>
  <c r="Q135" i="3"/>
  <c r="Q137" i="3" s="1"/>
  <c r="E11" i="2" s="1"/>
  <c r="Q217" i="3"/>
  <c r="E18" i="2" s="1"/>
  <c r="U217" i="3"/>
  <c r="I18" i="2" s="1"/>
  <c r="R223" i="3"/>
  <c r="F19" i="2" s="1"/>
  <c r="Q229" i="3"/>
  <c r="E20" i="2" s="1"/>
  <c r="U229" i="3"/>
  <c r="I20" i="2" s="1"/>
  <c r="R113" i="3"/>
  <c r="F9" i="2" s="1"/>
  <c r="U113" i="3"/>
  <c r="I9" i="2" s="1"/>
  <c r="S207" i="3"/>
  <c r="G16" i="2" s="1"/>
  <c r="R212" i="3"/>
  <c r="R217" i="3" s="1"/>
  <c r="F18" i="2" s="1"/>
  <c r="R225" i="3"/>
  <c r="R229" i="3" s="1"/>
  <c r="F20" i="2" s="1"/>
  <c r="R241" i="3"/>
  <c r="F22" i="2" s="1"/>
  <c r="G69" i="4"/>
  <c r="F231" i="3" s="1"/>
  <c r="G231" i="3" s="1"/>
  <c r="Q11" i="3"/>
  <c r="G113" i="3"/>
  <c r="G181" i="3"/>
  <c r="T181" i="3"/>
  <c r="H14" i="2" s="1"/>
  <c r="U107" i="3"/>
  <c r="I8" i="2" s="1"/>
  <c r="T107" i="3"/>
  <c r="H8" i="2" s="1"/>
  <c r="S113" i="3"/>
  <c r="G9" i="2" s="1"/>
  <c r="U133" i="3"/>
  <c r="I10" i="2" s="1"/>
  <c r="R207" i="3"/>
  <c r="F16" i="2" s="1"/>
  <c r="S241" i="3"/>
  <c r="G22" i="2" s="1"/>
  <c r="U241" i="3"/>
  <c r="I22" i="2" s="1"/>
  <c r="Q107" i="3" l="1"/>
  <c r="F23" i="2"/>
  <c r="C17" i="1" s="1"/>
  <c r="T231" i="3"/>
  <c r="T233" i="3" s="1"/>
  <c r="H21" i="2" s="1"/>
  <c r="H23" i="2" s="1"/>
  <c r="C18" i="1" s="1"/>
  <c r="G233" i="3"/>
  <c r="E23" i="2"/>
  <c r="G23" i="2"/>
  <c r="C19" i="1" s="1"/>
  <c r="I23" i="2"/>
  <c r="C22" i="1" s="1"/>
  <c r="C16" i="1" l="1"/>
  <c r="C20" i="1" s="1"/>
  <c r="C23" i="1" s="1"/>
  <c r="G28" i="2"/>
  <c r="I28" i="2" s="1"/>
  <c r="G16" i="1" s="1"/>
  <c r="G34" i="2"/>
  <c r="I34" i="2" s="1"/>
  <c r="G22" i="1" s="1"/>
  <c r="G33" i="2"/>
  <c r="I33" i="2" s="1"/>
  <c r="G21" i="1" s="1"/>
  <c r="G32" i="2"/>
  <c r="I32" i="2" s="1"/>
  <c r="G20" i="1" s="1"/>
  <c r="G35" i="2"/>
  <c r="I35" i="2" s="1"/>
  <c r="G31" i="2" l="1"/>
  <c r="I31" i="2" s="1"/>
  <c r="G19" i="1" s="1"/>
  <c r="G30" i="2"/>
  <c r="I30" i="2" s="1"/>
  <c r="G18" i="1" s="1"/>
  <c r="G29" i="2"/>
  <c r="I29" i="2" s="1"/>
  <c r="G17" i="1" s="1"/>
  <c r="H36" i="2" l="1"/>
  <c r="G24" i="1" s="1"/>
  <c r="G23" i="1" s="1"/>
  <c r="C24" i="1" l="1"/>
  <c r="F31" i="1" s="1"/>
  <c r="F32" i="1" s="1"/>
  <c r="F35" i="1" s="1"/>
</calcChain>
</file>

<file path=xl/sharedStrings.xml><?xml version="1.0" encoding="utf-8"?>
<sst xmlns="http://schemas.openxmlformats.org/spreadsheetml/2006/main" count="680" uniqueCount="414">
  <si>
    <t>Rozpočet</t>
  </si>
  <si>
    <t xml:space="preserve">JKSO </t>
  </si>
  <si>
    <t>Objekt</t>
  </si>
  <si>
    <t>Název objektu</t>
  </si>
  <si>
    <t xml:space="preserve">SKP </t>
  </si>
  <si>
    <t xml:space="preserve"> </t>
  </si>
  <si>
    <t>Měrná jednotka</t>
  </si>
  <si>
    <t>Stavba</t>
  </si>
  <si>
    <t>Název stavby</t>
  </si>
  <si>
    <t>Počet jednotek</t>
  </si>
  <si>
    <t>Náklady na m.j.</t>
  </si>
  <si>
    <t>Projektant</t>
  </si>
  <si>
    <t>Typ rozpočtu</t>
  </si>
  <si>
    <t>Zpracovatel projektu</t>
  </si>
  <si>
    <t>Objednatel</t>
  </si>
  <si>
    <t>Dodavatel</t>
  </si>
  <si>
    <t xml:space="preserve">Zakázkové číslo </t>
  </si>
  <si>
    <t>Rozpočtoval</t>
  </si>
  <si>
    <t>Počet listů</t>
  </si>
  <si>
    <t>ROZPOČTOVÉ NÁKLADY</t>
  </si>
  <si>
    <t>Základní rozpočtové náklady</t>
  </si>
  <si>
    <t>Ostatní rozpočtové náklady</t>
  </si>
  <si>
    <t>HSV celkem</t>
  </si>
  <si>
    <t>Z</t>
  </si>
  <si>
    <t>PSV celkem</t>
  </si>
  <si>
    <t>R</t>
  </si>
  <si>
    <t>M práce celkem</t>
  </si>
  <si>
    <t>N</t>
  </si>
  <si>
    <t>M dodávky celkem</t>
  </si>
  <si>
    <t>ZRN celkem</t>
  </si>
  <si>
    <t>HZS</t>
  </si>
  <si>
    <t>ZRN+HZS</t>
  </si>
  <si>
    <t>Ostatní náklady neuvedené</t>
  </si>
  <si>
    <t>ZRN+ost.náklady+HZS</t>
  </si>
  <si>
    <t>Ostatní náklady celkem</t>
  </si>
  <si>
    <t>Vypracoval</t>
  </si>
  <si>
    <t>Za zhotovitele</t>
  </si>
  <si>
    <t>Za objednatele</t>
  </si>
  <si>
    <t>Jméno :</t>
  </si>
  <si>
    <t>Datum :</t>
  </si>
  <si>
    <t>Podpis :</t>
  </si>
  <si>
    <t>Podpis:</t>
  </si>
  <si>
    <t>Základ pro DPH</t>
  </si>
  <si>
    <t xml:space="preserve">%  </t>
  </si>
  <si>
    <t>DPH</t>
  </si>
  <si>
    <t xml:space="preserve">% </t>
  </si>
  <si>
    <t>CENA ZA OBJEKT CELKEM</t>
  </si>
  <si>
    <t>Poznámka :</t>
  </si>
  <si>
    <t>Stavba :</t>
  </si>
  <si>
    <t>Rozpočet :</t>
  </si>
  <si>
    <t>Objekt :</t>
  </si>
  <si>
    <t>REKAPITULACE  STAVEBNÍCH  DÍLŮ</t>
  </si>
  <si>
    <t>Stavební díl</t>
  </si>
  <si>
    <t>HSV</t>
  </si>
  <si>
    <t>PSV</t>
  </si>
  <si>
    <t>Dodávka</t>
  </si>
  <si>
    <t>Montáž</t>
  </si>
  <si>
    <t>CELKEM  OBJEKT</t>
  </si>
  <si>
    <t>VEDLEJŠÍ ROZPOČTOVÉ  NÁKLADY</t>
  </si>
  <si>
    <t>Název VRN</t>
  </si>
  <si>
    <t>Kč</t>
  </si>
  <si>
    <t>%</t>
  </si>
  <si>
    <t>Základna</t>
  </si>
  <si>
    <t>CELKEM VRN</t>
  </si>
  <si>
    <t xml:space="preserve">Položkový rozpočet </t>
  </si>
  <si>
    <t>Rozpočet:</t>
  </si>
  <si>
    <t>P.č.</t>
  </si>
  <si>
    <t>Číslo položky</t>
  </si>
  <si>
    <t>Název položky</t>
  </si>
  <si>
    <t>MJ</t>
  </si>
  <si>
    <t>množství</t>
  </si>
  <si>
    <t>cena / MJ</t>
  </si>
  <si>
    <t>celkem (Kč)</t>
  </si>
  <si>
    <t>Díl:</t>
  </si>
  <si>
    <t>1</t>
  </si>
  <si>
    <t>Zemní práce</t>
  </si>
  <si>
    <t>Celkem za</t>
  </si>
  <si>
    <t>2019/20</t>
  </si>
  <si>
    <t>Jímání dešťových vod objektu DCHB Praha -</t>
  </si>
  <si>
    <t>01</t>
  </si>
  <si>
    <t>Akumulační nádrže</t>
  </si>
  <si>
    <t>111104213R00</t>
  </si>
  <si>
    <t xml:space="preserve">Pokosení trávníku parkov. </t>
  </si>
  <si>
    <t>m2</t>
  </si>
  <si>
    <t>první seč po založení trávníků:  200</t>
  </si>
  <si>
    <t>121101101R00</t>
  </si>
  <si>
    <t xml:space="preserve">Sejmutí ornice s přemístěním do 50 m </t>
  </si>
  <si>
    <t>m3</t>
  </si>
  <si>
    <t>plocha výkopu pro AN1 a AN2 včetně 1m na každou stranu:     (6*6)*0,2*2</t>
  </si>
  <si>
    <t>trasa nové kanalizace AN1 včetně zeminy 0,5 m na každou stranu:     (1,5+1,5+2,5)*2*0,2</t>
  </si>
  <si>
    <t>trasa vodovodního potrubí včetně zeminy na každou stranu 0,5 m AN2:     (3,2+5)*1,5*0,2</t>
  </si>
  <si>
    <t>trasa elektropřípojky k AN1 a AN2:    (1,5+48+2+2+2+14+1)*0,5*0,2</t>
  </si>
  <si>
    <t>122202509R00</t>
  </si>
  <si>
    <t xml:space="preserve">Příplatek za lepivost pro hor. 3 </t>
  </si>
  <si>
    <t>elektropřípojka:    (0,3*0,5)*70,5</t>
  </si>
  <si>
    <t>nová kanalizace z AN1:    (1*1)*(1,5+1,5+2,5)</t>
  </si>
  <si>
    <t>vodovodní potrubí z AN2:    (1*0,5)*(3,2+5)</t>
  </si>
  <si>
    <t>AN1 + AN2:    (4*4)*3,5*2</t>
  </si>
  <si>
    <t>131201101R00</t>
  </si>
  <si>
    <t xml:space="preserve">Hloubení nezapažených jam v hor.3 do 100 m3 </t>
  </si>
  <si>
    <t>132201201R00</t>
  </si>
  <si>
    <t xml:space="preserve">Hloubení rýh šířky do 200 cm v hor.3 do 100 m3 </t>
  </si>
  <si>
    <t>132211215U00</t>
  </si>
  <si>
    <t xml:space="preserve">Rýhy ručně výkop š 20cm, hl 50cm, tř.2 </t>
  </si>
  <si>
    <t>m</t>
  </si>
  <si>
    <t>elektropřípojka:    1,5+48+2+2+2+14+1</t>
  </si>
  <si>
    <t>161101101R00</t>
  </si>
  <si>
    <t xml:space="preserve">Svislé přemístění výkopku z hor.1-4 do 2,5 m </t>
  </si>
  <si>
    <t>161101102R00</t>
  </si>
  <si>
    <t xml:space="preserve">Svislé přemístění výkopku z hor.1-4 do 4,0 m </t>
  </si>
  <si>
    <t>162201102R00</t>
  </si>
  <si>
    <t xml:space="preserve">Vodorovné přemístění výkopku z hor.1-4 do 50 m </t>
  </si>
  <si>
    <t>nový zásypový materiál:</t>
  </si>
  <si>
    <t>Začátek provozního součtu</t>
  </si>
  <si>
    <t>odpočet samotné nádrže:    -(14,5*2)</t>
  </si>
  <si>
    <t>Konec provozního součtu</t>
  </si>
  <si>
    <t>83</t>
  </si>
  <si>
    <t>Přebytečná zemina:</t>
  </si>
  <si>
    <t>elektropřípojka:    (0,1*0,5)*70,5</t>
  </si>
  <si>
    <t>nová kanalizace z AN1:    (1*0,3)*(1,5+1,5+2,5)</t>
  </si>
  <si>
    <t>vodovodní potrubí z AN2:    (2*0,5)*(3,2+5)</t>
  </si>
  <si>
    <t>AN1 + AN2:    (4*4)*0,45*2</t>
  </si>
  <si>
    <t>162701105R00</t>
  </si>
  <si>
    <t xml:space="preserve">Vodorovné přemístění výkopku z hor.1-4 do 10000 m </t>
  </si>
  <si>
    <t>171201211U00</t>
  </si>
  <si>
    <t xml:space="preserve">Skládkovné zemina </t>
  </si>
  <si>
    <t>t</t>
  </si>
  <si>
    <t>Přebytečná zemina:27,775*1,8</t>
  </si>
  <si>
    <t>174101101R00</t>
  </si>
  <si>
    <t xml:space="preserve">Zásyp jam, rýh, šachet se zhutněním </t>
  </si>
  <si>
    <t>174211215U00</t>
  </si>
  <si>
    <t xml:space="preserve">Zásyp rýh ručně š 20cm,hl 50cm,tř.2 </t>
  </si>
  <si>
    <t>175101101RT2</t>
  </si>
  <si>
    <t>Obsyp potrubí bez prohození sypaniny s dodáním štěrkopísku frakce 0 - 4 mm</t>
  </si>
  <si>
    <t>nová kanalizace z AN1:    (1*3)*(1,5+1,5+2,5)</t>
  </si>
  <si>
    <t>vodovodní potrubí z AN2:    (0,2*0,5)*(3,2+5)</t>
  </si>
  <si>
    <t>175103111R00</t>
  </si>
  <si>
    <t xml:space="preserve">Obsyp objektu </t>
  </si>
  <si>
    <t>180402111R00</t>
  </si>
  <si>
    <t xml:space="preserve">Založení trávníku parkového výsevem v rovině </t>
  </si>
  <si>
    <t>po skončení zemních prací:      200</t>
  </si>
  <si>
    <t>181301103R00</t>
  </si>
  <si>
    <t xml:space="preserve">Rozprostření ornice, rovina, tl. 15-20 cm,do 500m2 </t>
  </si>
  <si>
    <t>plocha výkopu pro AN1 a AN2 včetně 1m na každou stranu:     (6*6)*2</t>
  </si>
  <si>
    <t>trasa nové kanalizace AN1 včetně zeminy 0,5 m na každou stranu:     (1,5+1,5+2,5)*2</t>
  </si>
  <si>
    <t>trasa vodovodního potrubí včetně zeminy na každou stranu 0,5 m AN2:     (3,2+5)*1,5</t>
  </si>
  <si>
    <t>trasa elektropřípojky k AN1 a AN2:    (1,5+48+2+2+2+14+1)*0,5</t>
  </si>
  <si>
    <t>183406204R00</t>
  </si>
  <si>
    <t xml:space="preserve">Vertikutace trávníku s přísevem, ploch do 1500 m2 </t>
  </si>
  <si>
    <t>185803411R00</t>
  </si>
  <si>
    <t xml:space="preserve">Vyhrabání trávníku v rovině nebo svahu do 1 : 5 </t>
  </si>
  <si>
    <t>185804312R00</t>
  </si>
  <si>
    <t xml:space="preserve">Zalití rostlin vodou plochy nad 20 m2 </t>
  </si>
  <si>
    <t>200*0,5</t>
  </si>
  <si>
    <t>00572400</t>
  </si>
  <si>
    <t>Směs travní parková I. běžná zátěž PROFI</t>
  </si>
  <si>
    <t>kg</t>
  </si>
  <si>
    <t>200*0,1</t>
  </si>
  <si>
    <t>58337304</t>
  </si>
  <si>
    <t>Štěrkopísek frakce 4-8</t>
  </si>
  <si>
    <t>83*1,8</t>
  </si>
  <si>
    <t>11</t>
  </si>
  <si>
    <t>Přípravné a přidružené práce</t>
  </si>
  <si>
    <t>R003</t>
  </si>
  <si>
    <t xml:space="preserve">Geodetické zaměření		 </t>
  </si>
  <si>
    <t>kpl</t>
  </si>
  <si>
    <t>R004</t>
  </si>
  <si>
    <t xml:space="preserve">Vyhledání inženýrských sítí </t>
  </si>
  <si>
    <t>R005</t>
  </si>
  <si>
    <t xml:space="preserve">Přeložky inženýrských sítí </t>
  </si>
  <si>
    <t>R007</t>
  </si>
  <si>
    <t xml:space="preserve">Dokumentace skutečného provedení stavby			 </t>
  </si>
  <si>
    <t>2</t>
  </si>
  <si>
    <t>Základy a zvláštní zakládání</t>
  </si>
  <si>
    <t>271531111R00</t>
  </si>
  <si>
    <t xml:space="preserve">Polštář základu z kameniva hr. drceného 16-63 mm </t>
  </si>
  <si>
    <t>pod základovou desku:</t>
  </si>
  <si>
    <t>AN1 a AN2:    (4*4)*0,3*2</t>
  </si>
  <si>
    <t>273321116R00</t>
  </si>
  <si>
    <t xml:space="preserve">Železobeton zákl. desek z cem.portladských C 16/20 </t>
  </si>
  <si>
    <t>AN1 a AN2:    (4*4)*0,15*2</t>
  </si>
  <si>
    <t>273361921RT8</t>
  </si>
  <si>
    <t>Výztuž základových desek ze svařovaných sítí průměr drátu  8,0, oka 100/100 mm KY81</t>
  </si>
  <si>
    <t>AN1 a AN2:    (4*4)*0,008945*2</t>
  </si>
  <si>
    <t>4</t>
  </si>
  <si>
    <t>Vodorovné konstrukce</t>
  </si>
  <si>
    <t>451541111R00</t>
  </si>
  <si>
    <t xml:space="preserve">Lože pod potrubí ze štěrkodrtě  4 - 8 mm </t>
  </si>
  <si>
    <t>nová kanalizace z AN1:    (1*0,1)*(1,5+1,5+2,5)</t>
  </si>
  <si>
    <t>61</t>
  </si>
  <si>
    <t>Upravy povrchů vnitřní</t>
  </si>
  <si>
    <t>612409991RT2</t>
  </si>
  <si>
    <t>Začištění omítek po rozvodech vody s použitím suché maltové směsi</t>
  </si>
  <si>
    <t>vnitřní rozvod vodovodního potrubí:     3*0,4*2</t>
  </si>
  <si>
    <t>8</t>
  </si>
  <si>
    <t>Trubní vedení</t>
  </si>
  <si>
    <t>871161121R00</t>
  </si>
  <si>
    <t xml:space="preserve">Montáž trubek polyetylenových ve výkopu 32 mm </t>
  </si>
  <si>
    <t>AN2:    3,2+5</t>
  </si>
  <si>
    <t>871315221U00</t>
  </si>
  <si>
    <t xml:space="preserve">Potr.PVC-systém KG třídy SN8 DN150 </t>
  </si>
  <si>
    <t>nová kanalizace z AN1:   1,5+1,5+2,5</t>
  </si>
  <si>
    <t>890000111.R</t>
  </si>
  <si>
    <t xml:space="preserve">Osazení a montáž akumulační nádrže </t>
  </si>
  <si>
    <t>kus</t>
  </si>
  <si>
    <t>AN1:     1</t>
  </si>
  <si>
    <t>AN2:     1</t>
  </si>
  <si>
    <t>89000111.R</t>
  </si>
  <si>
    <t>Monáž revizní šachty   včetně napojení na stávající kanalizaci včetně materiálu bez RŠ</t>
  </si>
  <si>
    <t>RŠD:    1</t>
  </si>
  <si>
    <t>892571111R00</t>
  </si>
  <si>
    <t xml:space="preserve">Zkouška těsnosti kanalizace DN do 200, vodou </t>
  </si>
  <si>
    <t>nová kanalizace z AN1:    1,5+1,5+2,5</t>
  </si>
  <si>
    <t>28613742</t>
  </si>
  <si>
    <t>Trubka tlaková PE HD (PE 80) D 32 x 3,0 mm PN 10</t>
  </si>
  <si>
    <t>AN2:     (3,2+5)*1,1</t>
  </si>
  <si>
    <t>28695808</t>
  </si>
  <si>
    <t>Revizní šachta PR 600 s litinovým poklopem s teleskopicku rourou a s betonovým prstencem</t>
  </si>
  <si>
    <t>RŠD:      1</t>
  </si>
  <si>
    <t>59223858</t>
  </si>
  <si>
    <t>Akumulační nádrž o objemu 14,3 m3 s techn.vyb. (filtry,čerpadlo,rozvaděč,plovák,elektrom.ventil</t>
  </si>
  <si>
    <t>97</t>
  </si>
  <si>
    <t>Prorážení otvorů</t>
  </si>
  <si>
    <t>970031035R00</t>
  </si>
  <si>
    <t xml:space="preserve">Vrtání jádrové do zdiva cihelného d 35-39 mm </t>
  </si>
  <si>
    <t>voda z AN1:     0,5*2</t>
  </si>
  <si>
    <t>voda z AN2:     0,5*2</t>
  </si>
  <si>
    <t>974051215R00</t>
  </si>
  <si>
    <t xml:space="preserve">Frézování drážky do 50x50 mm, zdivo,cihla plná </t>
  </si>
  <si>
    <t>vnitřní rozvod vody ve zdivu:</t>
  </si>
  <si>
    <t>voda z AN1:     3</t>
  </si>
  <si>
    <t>voda z AN2:     3</t>
  </si>
  <si>
    <t>99</t>
  </si>
  <si>
    <t>Staveništní přesun hmot</t>
  </si>
  <si>
    <t>999281105R00</t>
  </si>
  <si>
    <t xml:space="preserve">Přesun hmot pro opravy a údržbu do výšky 6 m </t>
  </si>
  <si>
    <t>721</t>
  </si>
  <si>
    <t>Vnitřní kanalizace</t>
  </si>
  <si>
    <t>721171809R00</t>
  </si>
  <si>
    <t xml:space="preserve">Demontáž potrubí z PVC do DN 160 </t>
  </si>
  <si>
    <t xml:space="preserve">stávající potrubí AN1:    </t>
  </si>
  <si>
    <t>AN1:    5</t>
  </si>
  <si>
    <t>AN2:    2</t>
  </si>
  <si>
    <t>998721201R00</t>
  </si>
  <si>
    <t xml:space="preserve">Přesun hmot pro vnitřní kanalizaci, </t>
  </si>
  <si>
    <t>722</t>
  </si>
  <si>
    <t>Vnitřní vodovod</t>
  </si>
  <si>
    <t>722171213R00</t>
  </si>
  <si>
    <t xml:space="preserve">Potrubí z PELD, D 32/4,4 mm </t>
  </si>
  <si>
    <t>vnitřní rozvod vody :</t>
  </si>
  <si>
    <t>AN1+AN2:    3*2</t>
  </si>
  <si>
    <t>998722201R00</t>
  </si>
  <si>
    <t xml:space="preserve">Přesun hmot pro vnitřní vodovod, výšky do 6 m </t>
  </si>
  <si>
    <t>725</t>
  </si>
  <si>
    <t>Zařizovací předměty</t>
  </si>
  <si>
    <t>725810102U00</t>
  </si>
  <si>
    <t xml:space="preserve">Ventil výtokový pod omítku G 3/4 </t>
  </si>
  <si>
    <t>soubor</t>
  </si>
  <si>
    <t>998725201R00</t>
  </si>
  <si>
    <t xml:space="preserve">Přesun hmot pro zařizovací předměty, výšky do 6 m </t>
  </si>
  <si>
    <t>M21</t>
  </si>
  <si>
    <t>Elektromontáže</t>
  </si>
  <si>
    <t>210000111.R</t>
  </si>
  <si>
    <t xml:space="preserve">Elektroinstalace - dle přílohy </t>
  </si>
  <si>
    <t>D96</t>
  </si>
  <si>
    <t>Přesuny suti a vybouraných hmot</t>
  </si>
  <si>
    <t>979082111R00</t>
  </si>
  <si>
    <t xml:space="preserve">Vnitrostaveništní doprava suti do 10 m </t>
  </si>
  <si>
    <t>979082121R00</t>
  </si>
  <si>
    <t xml:space="preserve">Příplatek k vnitrost. dopravě suti za dalších 5 m </t>
  </si>
  <si>
    <t>979086213R00</t>
  </si>
  <si>
    <t xml:space="preserve">Nakládání vybouraných hmot na dopravní prostředek </t>
  </si>
  <si>
    <t>979091295R00</t>
  </si>
  <si>
    <t xml:space="preserve">Příplatek za vodo.přemístění suti při rekonstrukci </t>
  </si>
  <si>
    <t>979981101R00</t>
  </si>
  <si>
    <t xml:space="preserve">Kontejner, suť bez příměsí, odvoz a likvidace, 3 t </t>
  </si>
  <si>
    <t>Ztížené výrobní podmínky</t>
  </si>
  <si>
    <t>Oborová přirážka</t>
  </si>
  <si>
    <t>Přesun stavebních kapacit</t>
  </si>
  <si>
    <t>Mimostaveništní doprava</t>
  </si>
  <si>
    <t>Zařízení staveniště</t>
  </si>
  <si>
    <t>Provoz investora</t>
  </si>
  <si>
    <t>Kompletační činnost (IČD)</t>
  </si>
  <si>
    <t>Rezerva rozpočtu</t>
  </si>
  <si>
    <t>Příloha elektro</t>
  </si>
  <si>
    <t>111113.R.</t>
  </si>
  <si>
    <t xml:space="preserve">Zakrytí stávající podlahy </t>
  </si>
  <si>
    <t>111111.R.</t>
  </si>
  <si>
    <t xml:space="preserve">Vypracování dokumentace skutečného stavu </t>
  </si>
  <si>
    <t>111112.R.</t>
  </si>
  <si>
    <t xml:space="preserve">Vypracování výchozí revizní zprávy </t>
  </si>
  <si>
    <t>451571316U00</t>
  </si>
  <si>
    <t xml:space="preserve">Lože písk 5cm desky 50x15cm š 50cm </t>
  </si>
  <si>
    <t>451572111R00</t>
  </si>
  <si>
    <t xml:space="preserve">Lože pod kabel elektro písek </t>
  </si>
  <si>
    <t>612403382RV1</t>
  </si>
  <si>
    <t>Hrubá výplň rýh ve stěnách do 5x5 cm maltou ze SMS výplňovou nesmrštivou maltou</t>
  </si>
  <si>
    <t>612471411R00</t>
  </si>
  <si>
    <t xml:space="preserve">Úprava vnitřních stěn aktivovaným štukem </t>
  </si>
  <si>
    <t>612481211RT2</t>
  </si>
  <si>
    <t>Montáž výztužné sítě (perlinky) do stěrky-stěny včetně výztužné sítě a stěrkového tmelu</t>
  </si>
  <si>
    <t>přesíťování začištěné drážky pro trasu elektrokabelu:    20*0,5</t>
  </si>
  <si>
    <t>94</t>
  </si>
  <si>
    <t>Lešení a stavební výtahy</t>
  </si>
  <si>
    <t>941955002R00</t>
  </si>
  <si>
    <t xml:space="preserve">Lešení lehké pomocné, výška podlahy do 1,9 m </t>
  </si>
  <si>
    <t>pro uložení kabelu do drážky pod omítku:   30</t>
  </si>
  <si>
    <t>95</t>
  </si>
  <si>
    <t>Dokončovací konstrukce na pozemních stavbách</t>
  </si>
  <si>
    <t>952901111R00</t>
  </si>
  <si>
    <t xml:space="preserve">Vyčištění budov o výšce podlaží do 4 m </t>
  </si>
  <si>
    <t>uklid dotčených místností po skončení rozvodů elektroinstalace a zednickém začištění:    60</t>
  </si>
  <si>
    <t>970031030R00</t>
  </si>
  <si>
    <t xml:space="preserve">Vrtání jádrové do zdiva cihelného d 30 mm </t>
  </si>
  <si>
    <t>prostupy pro trasu elektrokabelu:  0,45*2</t>
  </si>
  <si>
    <t>974051315R00</t>
  </si>
  <si>
    <t xml:space="preserve">Frézování drážky do 50x50 mm, zdivo,cihel.tvárnice </t>
  </si>
  <si>
    <t>trasa elektrokabelu ve zdivu:    20</t>
  </si>
  <si>
    <t>784</t>
  </si>
  <si>
    <t>Malby</t>
  </si>
  <si>
    <t>784191201R00</t>
  </si>
  <si>
    <t xml:space="preserve">Penetrace podkladu hloubková Primalex 1x </t>
  </si>
  <si>
    <t>784195122R00</t>
  </si>
  <si>
    <t xml:space="preserve">Malba Primalex Standard, barva, bez penetrace, 2 x </t>
  </si>
  <si>
    <t>784401801R00</t>
  </si>
  <si>
    <t xml:space="preserve">Odstranění malby obroušením v místnosti H do 3,8 m </t>
  </si>
  <si>
    <t>210120412U00</t>
  </si>
  <si>
    <t xml:space="preserve">Jistič 1x16 A/B (doplnění stáv. rozvaděče) </t>
  </si>
  <si>
    <t>210271027R00</t>
  </si>
  <si>
    <t xml:space="preserve">Ukonční kabelu CYKY 3x14 mm2, SMOE 80 054 </t>
  </si>
  <si>
    <t>388991111R00</t>
  </si>
  <si>
    <t xml:space="preserve">Trubky tělesa kabelovodu z lPE 110 mm, výkop </t>
  </si>
  <si>
    <t>210190000.R</t>
  </si>
  <si>
    <t xml:space="preserve">Osazení rozvaděče komp. jJednotky srážkové vody </t>
  </si>
  <si>
    <t>34109999</t>
  </si>
  <si>
    <t>Kabel CYKY 3Jx2,5</t>
  </si>
  <si>
    <t>357311099</t>
  </si>
  <si>
    <t>Rozvaděč nástěnný</t>
  </si>
  <si>
    <t>Elektroinstalace</t>
  </si>
  <si>
    <t>Kunratice</t>
  </si>
  <si>
    <t>DCHB Praha - Kunratice</t>
  </si>
  <si>
    <t>201/19 Jímání dešťových vod objektu</t>
  </si>
  <si>
    <t>zakrytí podlahy uvnitř objektu před zahájením montáže elektokabelu pod omítku:      20</t>
  </si>
  <si>
    <t>Trasa kabelu v zemi:(0,5*0,3)*(48+6+14)</t>
  </si>
  <si>
    <t>část trasy vedená pod omítkou uvnitř objektu:     10</t>
  </si>
  <si>
    <t>úprava stěny po rozvodu kabelu elektro:     20</t>
  </si>
  <si>
    <t>Stěny s novou trasou elektroinstalace vždy v celé ploše:        100</t>
  </si>
  <si>
    <t>AN1+AN2:    (4*4)*4,8*2</t>
  </si>
  <si>
    <t>AN1 + AN2:    (4*4)*4,2*2</t>
  </si>
  <si>
    <t>nová kanalizace z AN1:    (1*1,7)*(1,5+1,5+2,5)</t>
  </si>
  <si>
    <t>vodovodní potrubí z AN2:    (1*1,7)*(3,2+5)</t>
  </si>
  <si>
    <t>AN1 + AN2:    (4*4)*4,8*2</t>
  </si>
  <si>
    <t>nová kanalizace z AN1:    (1*1,4)*(1,5+1,5+2,5)</t>
  </si>
  <si>
    <t>vodovodní potrubí z AN2:    (0,8*1,4)*(3,2+5)</t>
  </si>
  <si>
    <t>Obetonoání AN1 a AN2 do výšky -3,0 m</t>
  </si>
  <si>
    <t>(0,3*1,2)*9,1*2</t>
  </si>
  <si>
    <t>Základové pásy z betonu tř. C 16/20</t>
  </si>
  <si>
    <t>274313611</t>
  </si>
  <si>
    <t>274352231</t>
  </si>
  <si>
    <t>Zřízení bednění základových pasů kruhového r do 4 m</t>
  </si>
  <si>
    <t xml:space="preserve"> AN1 a AN2</t>
  </si>
  <si>
    <t>(9,1*1,2)*2</t>
  </si>
  <si>
    <t>274352232</t>
  </si>
  <si>
    <t>Odstranění bednění základových pasů kruhového r do 4 m</t>
  </si>
  <si>
    <t xml:space="preserve"> Výkop pro AN a AN2</t>
  </si>
  <si>
    <t>(4*5)*4*2</t>
  </si>
  <si>
    <t>151102201</t>
  </si>
  <si>
    <t>Zřízení příložného pažení stěn do 30 m2 výkopu hl do 4 m pro překopy inženýrských sítí</t>
  </si>
  <si>
    <t>Odstranění příložného pažení stěn do 30 m2 hl do 4 m při překopech inženýrských sítí</t>
  </si>
  <si>
    <t>151102211</t>
  </si>
  <si>
    <t>Zřízení příložného pažení a rozepření stěn rýh hl do 2 m</t>
  </si>
  <si>
    <t>151101101</t>
  </si>
  <si>
    <t>nová kanalizace z AN1:    (1,5+1,5+2,5)*1,7*2</t>
  </si>
  <si>
    <t>vodovodní potrubí z AN2:    (3,2+5)*1,7*2</t>
  </si>
  <si>
    <t>113107043</t>
  </si>
  <si>
    <t>Odstranění podkladů nebo krytů při překopech inženýrských sítí s přemístěním hmot na skládku ve vzdálenosti do 3 m nebo s naložením na dopravní prostředek ručně živičných, o tl. vrstvy přes 100 do 150 mm</t>
  </si>
  <si>
    <t xml:space="preserve"> AN2:    5*2,5</t>
  </si>
  <si>
    <t xml:space="preserve"> AN1:    5*2,5</t>
  </si>
  <si>
    <t>5</t>
  </si>
  <si>
    <t>Komunikace</t>
  </si>
  <si>
    <t>5 komunikace</t>
  </si>
  <si>
    <t>564730111</t>
  </si>
  <si>
    <t>Podklad nebo kryt z kameniva hrubého drceného  vel. 16-32 mm s rozprostřením a zhutněním, po zhutnění tl. 100 mm</t>
  </si>
  <si>
    <t>564730011</t>
  </si>
  <si>
    <t>Podklad nebo kryt z kameniva hrubého drceného  vel. 8-16 mm s rozprostřením a zhutněním, po zhutnění tl. 100 mm</t>
  </si>
  <si>
    <t>573211111</t>
  </si>
  <si>
    <t>Postřik spojovací PS bez posypu kamenivem z asfaltu silničního, v množství 0,60 kg/m2</t>
  </si>
  <si>
    <t>565166101</t>
  </si>
  <si>
    <t>Asfaltový beton vrstva podkladní ACP 22 (obalované kamenivo hrubozrnné - OKH)  s rozprostřením a zhutněním v pruhu šířky do 1,5 m, po zhutnění tl. 80 mm</t>
  </si>
  <si>
    <t>576153311</t>
  </si>
  <si>
    <t>Asfaltový koberec mastixový SMA 16 (AKMH)  s rozprostřením a se zhutněním v pruhu šířky do 3 m, po zhutnění tl. 60 mm</t>
  </si>
  <si>
    <t>9</t>
  </si>
  <si>
    <t>Ostatní konstrukce a práce,bourání</t>
  </si>
  <si>
    <t>9 Ostatní konstrukce a práce,bourání</t>
  </si>
  <si>
    <t>919735112</t>
  </si>
  <si>
    <t>Řezání stávajícího živičného krytu nebo podkladu  hloubky přes 50 do 100 mm</t>
  </si>
  <si>
    <t xml:space="preserve"> AN2:    2,5+5+2,5</t>
  </si>
  <si>
    <t xml:space="preserve"> AN1:   2,5+5+2,5</t>
  </si>
  <si>
    <t>919112113</t>
  </si>
  <si>
    <t>Řezání dilatačních spár v živičném krytu  příčných nebo podélných, šířky 4 mm, hloubky přes 80 do 90 mm</t>
  </si>
  <si>
    <t>919121213</t>
  </si>
  <si>
    <t>Utěsnění dilatačních spár zálivkou za studena  v cementobetonovém nebo živičném krytu včetně adhezního nátěru bez těsnicího profilu pod zálivkou, pro komůrky šířky 10 mm, hloubky 25 mm</t>
  </si>
  <si>
    <t>113202111</t>
  </si>
  <si>
    <t>Vytrhání obrub  s vybouráním lože, s přemístěním hmot na skládku na vzdálenost do 3 m nebo s naložením na dopravní prostředek z krajníků nebo obrubníků stojatých</t>
  </si>
  <si>
    <t xml:space="preserve"> AN1:    5</t>
  </si>
  <si>
    <t xml:space="preserve"> AN2:    5</t>
  </si>
  <si>
    <t>916231213</t>
  </si>
  <si>
    <t>Osazení chodníkového obrubníku betonového se zřízením lože, s vyplněním a zatřením spár cementovou maltou stojatého s boční opěrou z betonu prostého, do lože z betonu prostého</t>
  </si>
  <si>
    <t>59217017</t>
  </si>
  <si>
    <t>obrubník betonový chodníkový 1000x100x250mm</t>
  </si>
  <si>
    <t xml:space="preserve"> AN1:    5+1</t>
  </si>
  <si>
    <t xml:space="preserve"> AN2:    5+1</t>
  </si>
  <si>
    <t xml:space="preserve">Kontejner, asfalt bez dechtu, odvoz a likvidace, 3 t </t>
  </si>
  <si>
    <t>SLEPÝ ROZPOČET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</si>
</sst>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"/>
    <numFmt numFmtId="165" formatCode="0.0"/>
    <numFmt numFmtId="166" formatCode="#,##0\ &quot;Kč&quot;"/>
  </numFmts>
  <fonts count="25" x14ac:knownFonts="1">
    <font>
      <sz val="10"/>
      <name val="Arial CE"/>
      <family val="2"/>
      <charset val="238"/>
    </font>
    <font>
      <sz val="10"/>
      <name val="Arial CE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2"/>
      <name val="Arial CE"/>
      <family val="2"/>
      <charset val="238"/>
    </font>
    <font>
      <sz val="8"/>
      <name val="Arial CE"/>
      <family val="2"/>
      <charset val="238"/>
    </font>
    <font>
      <b/>
      <sz val="10"/>
      <name val="Arial CE"/>
      <family val="2"/>
      <charset val="238"/>
    </font>
    <font>
      <sz val="9"/>
      <name val="Arial CE"/>
      <family val="2"/>
      <charset val="238"/>
    </font>
    <font>
      <b/>
      <u/>
      <sz val="12"/>
      <name val="Arial"/>
      <family val="2"/>
      <charset val="238"/>
    </font>
    <font>
      <b/>
      <u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indexed="9"/>
      <name val="Arial CE"/>
      <family val="2"/>
      <charset val="238"/>
    </font>
    <font>
      <sz val="8"/>
      <name val="Arial"/>
      <family val="2"/>
      <charset val="238"/>
    </font>
    <font>
      <sz val="8"/>
      <color indexed="17"/>
      <name val="Arial"/>
      <family val="2"/>
      <charset val="238"/>
    </font>
    <font>
      <sz val="10"/>
      <color indexed="17"/>
      <name val="Arial"/>
      <family val="2"/>
      <charset val="238"/>
    </font>
    <font>
      <sz val="8"/>
      <color indexed="12"/>
      <name val="Arial"/>
      <family val="2"/>
      <charset val="238"/>
    </font>
    <font>
      <sz val="10"/>
      <color indexed="12"/>
      <name val="Arial"/>
      <family val="2"/>
      <charset val="238"/>
    </font>
    <font>
      <b/>
      <i/>
      <sz val="10"/>
      <name val="Arial"/>
      <family val="2"/>
      <charset val="238"/>
    </font>
    <font>
      <i/>
      <sz val="8"/>
      <name val="Arial CE"/>
      <family val="2"/>
      <charset val="238"/>
    </font>
    <font>
      <i/>
      <sz val="9"/>
      <name val="Arial CE"/>
      <family val="2"/>
      <charset val="238"/>
    </font>
    <font>
      <sz val="10"/>
      <color theme="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40"/>
      </patternFill>
    </fill>
    <fill>
      <patternFill patternType="solid">
        <fgColor theme="5" tint="0.79998168889431442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53">
    <xf numFmtId="0" fontId="0" fillId="0" borderId="0" xfId="0"/>
    <xf numFmtId="0" fontId="2" fillId="0" borderId="1" xfId="0" applyFont="1" applyBorder="1" applyAlignment="1">
      <alignment horizontal="centerContinuous" vertical="top"/>
    </xf>
    <xf numFmtId="0" fontId="3" fillId="0" borderId="1" xfId="0" applyFont="1" applyBorder="1" applyAlignment="1">
      <alignment horizontal="centerContinuous"/>
    </xf>
    <xf numFmtId="0" fontId="4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centerContinuous"/>
    </xf>
    <xf numFmtId="49" fontId="6" fillId="2" borderId="4" xfId="0" applyNumberFormat="1" applyFont="1" applyFill="1" applyBorder="1" applyAlignment="1">
      <alignment horizontal="left"/>
    </xf>
    <xf numFmtId="49" fontId="5" fillId="2" borderId="3" xfId="0" applyNumberFormat="1" applyFont="1" applyFill="1" applyBorder="1" applyAlignment="1">
      <alignment horizontal="centerContinuous"/>
    </xf>
    <xf numFmtId="0" fontId="5" fillId="0" borderId="5" xfId="0" applyFont="1" applyBorder="1"/>
    <xf numFmtId="49" fontId="5" fillId="0" borderId="6" xfId="0" applyNumberFormat="1" applyFont="1" applyBorder="1" applyAlignment="1">
      <alignment horizontal="left"/>
    </xf>
    <xf numFmtId="0" fontId="3" fillId="0" borderId="7" xfId="0" applyFont="1" applyBorder="1"/>
    <xf numFmtId="0" fontId="5" fillId="0" borderId="8" xfId="0" applyFont="1" applyBorder="1"/>
    <xf numFmtId="49" fontId="5" fillId="0" borderId="9" xfId="0" applyNumberFormat="1" applyFont="1" applyBorder="1"/>
    <xf numFmtId="49" fontId="5" fillId="0" borderId="8" xfId="0" applyNumberFormat="1" applyFont="1" applyBorder="1"/>
    <xf numFmtId="0" fontId="5" fillId="0" borderId="10" xfId="0" applyFont="1" applyBorder="1"/>
    <xf numFmtId="0" fontId="5" fillId="0" borderId="11" xfId="0" applyFont="1" applyBorder="1" applyAlignment="1">
      <alignment horizontal="left"/>
    </xf>
    <xf numFmtId="0" fontId="4" fillId="0" borderId="7" xfId="0" applyFont="1" applyBorder="1"/>
    <xf numFmtId="49" fontId="5" fillId="0" borderId="11" xfId="0" applyNumberFormat="1" applyFont="1" applyBorder="1" applyAlignment="1">
      <alignment horizontal="left"/>
    </xf>
    <xf numFmtId="49" fontId="4" fillId="2" borderId="7" xfId="0" applyNumberFormat="1" applyFont="1" applyFill="1" applyBorder="1"/>
    <xf numFmtId="49" fontId="3" fillId="2" borderId="8" xfId="0" applyNumberFormat="1" applyFont="1" applyFill="1" applyBorder="1"/>
    <xf numFmtId="49" fontId="4" fillId="2" borderId="9" xfId="0" applyNumberFormat="1" applyFont="1" applyFill="1" applyBorder="1"/>
    <xf numFmtId="49" fontId="3" fillId="2" borderId="9" xfId="0" applyNumberFormat="1" applyFont="1" applyFill="1" applyBorder="1"/>
    <xf numFmtId="3" fontId="5" fillId="0" borderId="11" xfId="0" applyNumberFormat="1" applyFont="1" applyBorder="1" applyAlignment="1">
      <alignment horizontal="left"/>
    </xf>
    <xf numFmtId="49" fontId="4" fillId="2" borderId="12" xfId="0" applyNumberFormat="1" applyFont="1" applyFill="1" applyBorder="1"/>
    <xf numFmtId="49" fontId="3" fillId="2" borderId="13" xfId="0" applyNumberFormat="1" applyFont="1" applyFill="1" applyBorder="1"/>
    <xf numFmtId="49" fontId="4" fillId="2" borderId="0" xfId="0" applyNumberFormat="1" applyFont="1" applyFill="1"/>
    <xf numFmtId="49" fontId="3" fillId="2" borderId="0" xfId="0" applyNumberFormat="1" applyFont="1" applyFill="1"/>
    <xf numFmtId="49" fontId="5" fillId="0" borderId="10" xfId="0" applyNumberFormat="1" applyFont="1" applyBorder="1" applyAlignment="1">
      <alignment horizontal="left"/>
    </xf>
    <xf numFmtId="0" fontId="5" fillId="0" borderId="14" xfId="0" applyFont="1" applyBorder="1"/>
    <xf numFmtId="0" fontId="5" fillId="0" borderId="16" xfId="0" applyFont="1" applyBorder="1" applyAlignment="1">
      <alignment horizontal="left"/>
    </xf>
    <xf numFmtId="0" fontId="5" fillId="0" borderId="16" xfId="0" applyFont="1" applyBorder="1"/>
    <xf numFmtId="0" fontId="1" fillId="0" borderId="0" xfId="0" applyFont="1"/>
    <xf numFmtId="3" fontId="0" fillId="0" borderId="0" xfId="0" applyNumberFormat="1"/>
    <xf numFmtId="0" fontId="5" fillId="0" borderId="7" xfId="0" applyFont="1" applyBorder="1"/>
    <xf numFmtId="0" fontId="5" fillId="0" borderId="5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2" fillId="0" borderId="18" xfId="0" applyFont="1" applyBorder="1" applyAlignment="1">
      <alignment horizontal="centerContinuous" vertical="center"/>
    </xf>
    <xf numFmtId="0" fontId="7" fillId="0" borderId="19" xfId="0" applyFont="1" applyBorder="1" applyAlignment="1">
      <alignment horizontal="centerContinuous" vertical="center"/>
    </xf>
    <xf numFmtId="0" fontId="3" fillId="0" borderId="19" xfId="0" applyFont="1" applyBorder="1" applyAlignment="1">
      <alignment horizontal="centerContinuous" vertical="center"/>
    </xf>
    <xf numFmtId="0" fontId="3" fillId="0" borderId="20" xfId="0" applyFont="1" applyBorder="1" applyAlignment="1">
      <alignment horizontal="centerContinuous" vertical="center"/>
    </xf>
    <xf numFmtId="0" fontId="4" fillId="2" borderId="21" xfId="0" applyFont="1" applyFill="1" applyBorder="1" applyAlignment="1">
      <alignment horizontal="left"/>
    </xf>
    <xf numFmtId="0" fontId="3" fillId="2" borderId="22" xfId="0" applyFont="1" applyFill="1" applyBorder="1" applyAlignment="1">
      <alignment horizontal="left"/>
    </xf>
    <xf numFmtId="0" fontId="3" fillId="2" borderId="23" xfId="0" applyFont="1" applyFill="1" applyBorder="1" applyAlignment="1">
      <alignment horizontal="centerContinuous"/>
    </xf>
    <xf numFmtId="0" fontId="4" fillId="2" borderId="22" xfId="0" applyFont="1" applyFill="1" applyBorder="1" applyAlignment="1">
      <alignment horizontal="centerContinuous"/>
    </xf>
    <xf numFmtId="0" fontId="3" fillId="2" borderId="22" xfId="0" applyFont="1" applyFill="1" applyBorder="1" applyAlignment="1">
      <alignment horizontal="centerContinuous"/>
    </xf>
    <xf numFmtId="0" fontId="3" fillId="0" borderId="24" xfId="0" applyFont="1" applyBorder="1"/>
    <xf numFmtId="0" fontId="3" fillId="0" borderId="25" xfId="0" applyFont="1" applyBorder="1"/>
    <xf numFmtId="3" fontId="3" fillId="0" borderId="6" xfId="0" applyNumberFormat="1" applyFont="1" applyBorder="1"/>
    <xf numFmtId="0" fontId="3" fillId="0" borderId="2" xfId="0" applyFont="1" applyBorder="1"/>
    <xf numFmtId="3" fontId="3" fillId="0" borderId="4" xfId="0" applyNumberFormat="1" applyFont="1" applyBorder="1"/>
    <xf numFmtId="0" fontId="3" fillId="0" borderId="3" xfId="0" applyFont="1" applyBorder="1"/>
    <xf numFmtId="3" fontId="3" fillId="0" borderId="9" xfId="0" applyNumberFormat="1" applyFont="1" applyBorder="1"/>
    <xf numFmtId="0" fontId="3" fillId="0" borderId="8" xfId="0" applyFont="1" applyBorder="1"/>
    <xf numFmtId="0" fontId="3" fillId="0" borderId="26" xfId="0" applyFont="1" applyBorder="1"/>
    <xf numFmtId="0" fontId="3" fillId="0" borderId="25" xfId="0" applyFont="1" applyBorder="1" applyAlignment="1">
      <alignment shrinkToFit="1"/>
    </xf>
    <xf numFmtId="0" fontId="3" fillId="0" borderId="27" xfId="0" applyFont="1" applyBorder="1"/>
    <xf numFmtId="0" fontId="3" fillId="0" borderId="12" xfId="0" applyFont="1" applyBorder="1"/>
    <xf numFmtId="0" fontId="3" fillId="0" borderId="0" xfId="0" applyFont="1"/>
    <xf numFmtId="3" fontId="3" fillId="0" borderId="30" xfId="0" applyNumberFormat="1" applyFont="1" applyBorder="1"/>
    <xf numFmtId="0" fontId="3" fillId="0" borderId="28" xfId="0" applyFont="1" applyBorder="1"/>
    <xf numFmtId="3" fontId="3" fillId="0" borderId="31" xfId="0" applyNumberFormat="1" applyFont="1" applyBorder="1"/>
    <xf numFmtId="0" fontId="3" fillId="0" borderId="29" xfId="0" applyFont="1" applyBorder="1"/>
    <xf numFmtId="0" fontId="4" fillId="2" borderId="2" xfId="0" applyFont="1" applyFill="1" applyBorder="1"/>
    <xf numFmtId="0" fontId="4" fillId="2" borderId="4" xfId="0" applyFont="1" applyFill="1" applyBorder="1"/>
    <xf numFmtId="0" fontId="4" fillId="2" borderId="3" xfId="0" applyFont="1" applyFill="1" applyBorder="1"/>
    <xf numFmtId="0" fontId="4" fillId="2" borderId="32" xfId="0" applyFont="1" applyFill="1" applyBorder="1"/>
    <xf numFmtId="0" fontId="4" fillId="2" borderId="33" xfId="0" applyFont="1" applyFill="1" applyBorder="1"/>
    <xf numFmtId="0" fontId="3" fillId="0" borderId="13" xfId="0" applyFont="1" applyBorder="1"/>
    <xf numFmtId="0" fontId="3" fillId="0" borderId="34" xfId="0" applyFont="1" applyBorder="1"/>
    <xf numFmtId="0" fontId="3" fillId="0" borderId="35" xfId="0" applyFont="1" applyBorder="1"/>
    <xf numFmtId="0" fontId="3" fillId="0" borderId="0" xfId="0" applyFont="1" applyAlignment="1">
      <alignment horizontal="right"/>
    </xf>
    <xf numFmtId="164" fontId="3" fillId="0" borderId="0" xfId="0" applyNumberFormat="1" applyFont="1"/>
    <xf numFmtId="0" fontId="3" fillId="0" borderId="36" xfId="0" applyFont="1" applyBorder="1"/>
    <xf numFmtId="0" fontId="3" fillId="0" borderId="37" xfId="0" applyFont="1" applyBorder="1"/>
    <xf numFmtId="0" fontId="3" fillId="0" borderId="38" xfId="0" applyFont="1" applyBorder="1"/>
    <xf numFmtId="0" fontId="3" fillId="0" borderId="39" xfId="0" applyFont="1" applyBorder="1"/>
    <xf numFmtId="165" fontId="3" fillId="0" borderId="40" xfId="0" applyNumberFormat="1" applyFont="1" applyBorder="1" applyAlignment="1">
      <alignment horizontal="right"/>
    </xf>
    <xf numFmtId="0" fontId="3" fillId="0" borderId="40" xfId="0" applyFont="1" applyBorder="1"/>
    <xf numFmtId="0" fontId="3" fillId="0" borderId="9" xfId="0" applyFont="1" applyBorder="1"/>
    <xf numFmtId="165" fontId="3" fillId="0" borderId="8" xfId="0" applyNumberFormat="1" applyFont="1" applyBorder="1" applyAlignment="1">
      <alignment horizontal="right"/>
    </xf>
    <xf numFmtId="0" fontId="7" fillId="2" borderId="28" xfId="0" applyFont="1" applyFill="1" applyBorder="1"/>
    <xf numFmtId="0" fontId="7" fillId="2" borderId="31" xfId="0" applyFont="1" applyFill="1" applyBorder="1"/>
    <xf numFmtId="0" fontId="7" fillId="2" borderId="29" xfId="0" applyFont="1" applyFill="1" applyBorder="1"/>
    <xf numFmtId="0" fontId="8" fillId="0" borderId="0" xfId="0" applyFont="1"/>
    <xf numFmtId="0" fontId="0" fillId="0" borderId="0" xfId="0" applyAlignment="1">
      <alignment vertical="justify"/>
    </xf>
    <xf numFmtId="49" fontId="4" fillId="0" borderId="45" xfId="1" applyNumberFormat="1" applyFont="1" applyBorder="1"/>
    <xf numFmtId="49" fontId="3" fillId="0" borderId="45" xfId="1" applyNumberFormat="1" applyFont="1" applyBorder="1"/>
    <xf numFmtId="49" fontId="3" fillId="0" borderId="45" xfId="1" applyNumberFormat="1" applyFont="1" applyBorder="1" applyAlignment="1">
      <alignment horizontal="right"/>
    </xf>
    <xf numFmtId="0" fontId="3" fillId="0" borderId="46" xfId="1" applyFont="1" applyBorder="1"/>
    <xf numFmtId="49" fontId="3" fillId="0" borderId="45" xfId="0" applyNumberFormat="1" applyFont="1" applyBorder="1" applyAlignment="1">
      <alignment horizontal="left"/>
    </xf>
    <xf numFmtId="0" fontId="3" fillId="0" borderId="47" xfId="0" applyFont="1" applyBorder="1"/>
    <xf numFmtId="49" fontId="4" fillId="0" borderId="50" xfId="1" applyNumberFormat="1" applyFont="1" applyBorder="1"/>
    <xf numFmtId="49" fontId="3" fillId="0" borderId="50" xfId="1" applyNumberFormat="1" applyFont="1" applyBorder="1"/>
    <xf numFmtId="49" fontId="3" fillId="0" borderId="50" xfId="1" applyNumberFormat="1" applyFont="1" applyBorder="1" applyAlignment="1">
      <alignment horizontal="right"/>
    </xf>
    <xf numFmtId="49" fontId="2" fillId="0" borderId="0" xfId="0" applyNumberFormat="1" applyFont="1" applyAlignment="1">
      <alignment horizontal="centerContinuous"/>
    </xf>
    <xf numFmtId="0" fontId="2" fillId="0" borderId="0" xfId="0" applyFont="1" applyAlignment="1">
      <alignment horizontal="centerContinuous"/>
    </xf>
    <xf numFmtId="49" fontId="4" fillId="2" borderId="21" xfId="0" applyNumberFormat="1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53" xfId="0" applyFont="1" applyFill="1" applyBorder="1" applyAlignment="1">
      <alignment horizontal="center"/>
    </xf>
    <xf numFmtId="0" fontId="4" fillId="2" borderId="54" xfId="0" applyFont="1" applyFill="1" applyBorder="1" applyAlignment="1">
      <alignment horizontal="center"/>
    </xf>
    <xf numFmtId="0" fontId="4" fillId="2" borderId="55" xfId="0" applyFont="1" applyFill="1" applyBorder="1" applyAlignment="1">
      <alignment horizontal="center"/>
    </xf>
    <xf numFmtId="0" fontId="5" fillId="0" borderId="0" xfId="0" applyFont="1"/>
    <xf numFmtId="3" fontId="3" fillId="0" borderId="35" xfId="0" applyNumberFormat="1" applyFont="1" applyBorder="1"/>
    <xf numFmtId="0" fontId="4" fillId="2" borderId="21" xfId="0" applyFont="1" applyFill="1" applyBorder="1"/>
    <xf numFmtId="0" fontId="4" fillId="2" borderId="22" xfId="0" applyFont="1" applyFill="1" applyBorder="1"/>
    <xf numFmtId="3" fontId="4" fillId="2" borderId="23" xfId="0" applyNumberFormat="1" applyFont="1" applyFill="1" applyBorder="1"/>
    <xf numFmtId="3" fontId="4" fillId="2" borderId="53" xfId="0" applyNumberFormat="1" applyFont="1" applyFill="1" applyBorder="1"/>
    <xf numFmtId="3" fontId="4" fillId="2" borderId="54" xfId="0" applyNumberFormat="1" applyFont="1" applyFill="1" applyBorder="1"/>
    <xf numFmtId="3" fontId="4" fillId="2" borderId="55" xfId="0" applyNumberFormat="1" applyFont="1" applyFill="1" applyBorder="1"/>
    <xf numFmtId="0" fontId="10" fillId="0" borderId="0" xfId="0" applyFont="1"/>
    <xf numFmtId="3" fontId="2" fillId="0" borderId="0" xfId="0" applyNumberFormat="1" applyFont="1" applyAlignment="1">
      <alignment horizontal="centerContinuous"/>
    </xf>
    <xf numFmtId="0" fontId="3" fillId="2" borderId="33" xfId="0" applyFont="1" applyFill="1" applyBorder="1"/>
    <xf numFmtId="0" fontId="4" fillId="2" borderId="58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center"/>
    </xf>
    <xf numFmtId="4" fontId="6" fillId="2" borderId="4" xfId="0" applyNumberFormat="1" applyFont="1" applyFill="1" applyBorder="1" applyAlignment="1">
      <alignment horizontal="right"/>
    </xf>
    <xf numFmtId="4" fontId="6" fillId="2" borderId="33" xfId="0" applyNumberFormat="1" applyFont="1" applyFill="1" applyBorder="1" applyAlignment="1">
      <alignment horizontal="right"/>
    </xf>
    <xf numFmtId="0" fontId="3" fillId="0" borderId="17" xfId="0" applyFont="1" applyBorder="1"/>
    <xf numFmtId="3" fontId="3" fillId="0" borderId="26" xfId="0" applyNumberFormat="1" applyFont="1" applyBorder="1" applyAlignment="1">
      <alignment horizontal="right"/>
    </xf>
    <xf numFmtId="3" fontId="3" fillId="0" borderId="36" xfId="0" applyNumberFormat="1" applyFont="1" applyBorder="1" applyAlignment="1">
      <alignment horizontal="right"/>
    </xf>
    <xf numFmtId="4" fontId="3" fillId="0" borderId="25" xfId="0" applyNumberFormat="1" applyFont="1" applyBorder="1" applyAlignment="1">
      <alignment horizontal="right"/>
    </xf>
    <xf numFmtId="3" fontId="3" fillId="0" borderId="17" xfId="0" applyNumberFormat="1" applyFont="1" applyBorder="1" applyAlignment="1">
      <alignment horizontal="right"/>
    </xf>
    <xf numFmtId="0" fontId="3" fillId="2" borderId="28" xfId="0" applyFont="1" applyFill="1" applyBorder="1"/>
    <xf numFmtId="0" fontId="4" fillId="2" borderId="31" xfId="0" applyFont="1" applyFill="1" applyBorder="1"/>
    <xf numFmtId="0" fontId="3" fillId="2" borderId="31" xfId="0" applyFont="1" applyFill="1" applyBorder="1"/>
    <xf numFmtId="4" fontId="3" fillId="2" borderId="42" xfId="0" applyNumberFormat="1" applyFont="1" applyFill="1" applyBorder="1"/>
    <xf numFmtId="4" fontId="3" fillId="2" borderId="28" xfId="0" applyNumberFormat="1" applyFont="1" applyFill="1" applyBorder="1"/>
    <xf numFmtId="4" fontId="3" fillId="2" borderId="31" xfId="0" applyNumberFormat="1" applyFont="1" applyFill="1" applyBorder="1"/>
    <xf numFmtId="3" fontId="11" fillId="0" borderId="0" xfId="0" applyNumberFormat="1" applyFont="1"/>
    <xf numFmtId="4" fontId="11" fillId="0" borderId="0" xfId="0" applyNumberFormat="1" applyFont="1"/>
    <xf numFmtId="4" fontId="0" fillId="0" borderId="0" xfId="0" applyNumberFormat="1"/>
    <xf numFmtId="0" fontId="1" fillId="0" borderId="0" xfId="1"/>
    <xf numFmtId="0" fontId="3" fillId="0" borderId="0" xfId="1" applyFont="1"/>
    <xf numFmtId="0" fontId="13" fillId="0" borderId="0" xfId="1" applyFont="1" applyAlignment="1">
      <alignment horizontal="centerContinuous"/>
    </xf>
    <xf numFmtId="0" fontId="14" fillId="0" borderId="0" xfId="1" applyFont="1" applyAlignment="1">
      <alignment horizontal="centerContinuous"/>
    </xf>
    <xf numFmtId="0" fontId="14" fillId="0" borderId="0" xfId="1" applyFont="1" applyAlignment="1">
      <alignment horizontal="right"/>
    </xf>
    <xf numFmtId="0" fontId="3" fillId="0" borderId="45" xfId="1" applyFont="1" applyBorder="1"/>
    <xf numFmtId="0" fontId="5" fillId="0" borderId="46" xfId="1" applyFont="1" applyBorder="1" applyAlignment="1">
      <alignment horizontal="right"/>
    </xf>
    <xf numFmtId="49" fontId="3" fillId="0" borderId="45" xfId="1" applyNumberFormat="1" applyFont="1" applyBorder="1" applyAlignment="1">
      <alignment horizontal="left"/>
    </xf>
    <xf numFmtId="0" fontId="3" fillId="0" borderId="47" xfId="1" applyFont="1" applyBorder="1"/>
    <xf numFmtId="0" fontId="3" fillId="0" borderId="50" xfId="1" applyFont="1" applyBorder="1"/>
    <xf numFmtId="0" fontId="5" fillId="0" borderId="0" xfId="1" applyFont="1"/>
    <xf numFmtId="0" fontId="3" fillId="0" borderId="0" xfId="1" applyFont="1" applyAlignment="1">
      <alignment horizontal="right"/>
    </xf>
    <xf numFmtId="49" fontId="5" fillId="2" borderId="10" xfId="1" applyNumberFormat="1" applyFont="1" applyFill="1" applyBorder="1"/>
    <xf numFmtId="0" fontId="5" fillId="2" borderId="8" xfId="1" applyFont="1" applyFill="1" applyBorder="1" applyAlignment="1">
      <alignment horizontal="center"/>
    </xf>
    <xf numFmtId="0" fontId="5" fillId="2" borderId="10" xfId="1" applyFont="1" applyFill="1" applyBorder="1" applyAlignment="1">
      <alignment horizontal="center"/>
    </xf>
    <xf numFmtId="0" fontId="4" fillId="0" borderId="56" xfId="1" applyFont="1" applyBorder="1" applyAlignment="1">
      <alignment horizontal="center"/>
    </xf>
    <xf numFmtId="49" fontId="4" fillId="0" borderId="56" xfId="1" applyNumberFormat="1" applyFont="1" applyBorder="1" applyAlignment="1">
      <alignment horizontal="left"/>
    </xf>
    <xf numFmtId="0" fontId="4" fillId="0" borderId="15" xfId="1" applyFont="1" applyBorder="1"/>
    <xf numFmtId="0" fontId="3" fillId="0" borderId="9" xfId="1" applyFont="1" applyBorder="1" applyAlignment="1">
      <alignment horizontal="center"/>
    </xf>
    <xf numFmtId="0" fontId="3" fillId="0" borderId="9" xfId="1" applyFont="1" applyBorder="1" applyAlignment="1">
      <alignment horizontal="right"/>
    </xf>
    <xf numFmtId="0" fontId="3" fillId="0" borderId="8" xfId="1" applyFont="1" applyBorder="1"/>
    <xf numFmtId="0" fontId="15" fillId="0" borderId="0" xfId="1" applyFont="1"/>
    <xf numFmtId="0" fontId="16" fillId="0" borderId="59" xfId="1" applyFont="1" applyBorder="1" applyAlignment="1">
      <alignment horizontal="center" vertical="top"/>
    </xf>
    <xf numFmtId="49" fontId="16" fillId="0" borderId="59" xfId="1" applyNumberFormat="1" applyFont="1" applyBorder="1" applyAlignment="1">
      <alignment horizontal="left" vertical="top"/>
    </xf>
    <xf numFmtId="0" fontId="16" fillId="0" borderId="59" xfId="1" applyFont="1" applyBorder="1" applyAlignment="1">
      <alignment vertical="top" wrapText="1"/>
    </xf>
    <xf numFmtId="49" fontId="16" fillId="0" borderId="59" xfId="1" applyNumberFormat="1" applyFont="1" applyBorder="1" applyAlignment="1">
      <alignment horizontal="center" shrinkToFit="1"/>
    </xf>
    <xf numFmtId="4" fontId="16" fillId="0" borderId="59" xfId="1" applyNumberFormat="1" applyFont="1" applyBorder="1" applyAlignment="1">
      <alignment horizontal="right"/>
    </xf>
    <xf numFmtId="4" fontId="16" fillId="0" borderId="59" xfId="1" applyNumberFormat="1" applyFont="1" applyBorder="1"/>
    <xf numFmtId="0" fontId="5" fillId="0" borderId="56" xfId="1" applyFont="1" applyBorder="1" applyAlignment="1">
      <alignment horizontal="center"/>
    </xf>
    <xf numFmtId="49" fontId="5" fillId="0" borderId="56" xfId="1" applyNumberFormat="1" applyFont="1" applyBorder="1" applyAlignment="1">
      <alignment horizontal="left"/>
    </xf>
    <xf numFmtId="49" fontId="5" fillId="0" borderId="56" xfId="1" applyNumberFormat="1" applyFont="1" applyBorder="1" applyAlignment="1">
      <alignment horizontal="right"/>
    </xf>
    <xf numFmtId="4" fontId="19" fillId="3" borderId="62" xfId="1" applyNumberFormat="1" applyFont="1" applyFill="1" applyBorder="1" applyAlignment="1">
      <alignment horizontal="right" wrapText="1"/>
    </xf>
    <xf numFmtId="0" fontId="19" fillId="3" borderId="34" xfId="1" applyFont="1" applyFill="1" applyBorder="1" applyAlignment="1">
      <alignment horizontal="left" wrapText="1"/>
    </xf>
    <xf numFmtId="0" fontId="19" fillId="0" borderId="13" xfId="0" applyFont="1" applyBorder="1" applyAlignment="1">
      <alignment horizontal="right"/>
    </xf>
    <xf numFmtId="0" fontId="3" fillId="2" borderId="10" xfId="1" applyFont="1" applyFill="1" applyBorder="1" applyAlignment="1">
      <alignment horizontal="center"/>
    </xf>
    <xf numFmtId="49" fontId="21" fillId="2" borderId="10" xfId="1" applyNumberFormat="1" applyFont="1" applyFill="1" applyBorder="1" applyAlignment="1">
      <alignment horizontal="left"/>
    </xf>
    <xf numFmtId="0" fontId="21" fillId="2" borderId="15" xfId="1" applyFont="1" applyFill="1" applyBorder="1"/>
    <xf numFmtId="0" fontId="3" fillId="2" borderId="9" xfId="1" applyFont="1" applyFill="1" applyBorder="1" applyAlignment="1">
      <alignment horizontal="center"/>
    </xf>
    <xf numFmtId="4" fontId="3" fillId="2" borderId="9" xfId="1" applyNumberFormat="1" applyFont="1" applyFill="1" applyBorder="1" applyAlignment="1">
      <alignment horizontal="right"/>
    </xf>
    <xf numFmtId="4" fontId="3" fillId="2" borderId="8" xfId="1" applyNumberFormat="1" applyFont="1" applyFill="1" applyBorder="1" applyAlignment="1">
      <alignment horizontal="right"/>
    </xf>
    <xf numFmtId="4" fontId="4" fillId="2" borderId="10" xfId="1" applyNumberFormat="1" applyFont="1" applyFill="1" applyBorder="1"/>
    <xf numFmtId="3" fontId="1" fillId="0" borderId="0" xfId="1" applyNumberFormat="1"/>
    <xf numFmtId="0" fontId="22" fillId="0" borderId="0" xfId="1" applyFont="1"/>
    <xf numFmtId="0" fontId="1" fillId="0" borderId="0" xfId="1" applyAlignment="1">
      <alignment horizontal="right"/>
    </xf>
    <xf numFmtId="0" fontId="23" fillId="0" borderId="0" xfId="1" applyFont="1"/>
    <xf numFmtId="3" fontId="23" fillId="0" borderId="0" xfId="1" applyNumberFormat="1" applyFont="1" applyAlignment="1">
      <alignment horizontal="right"/>
    </xf>
    <xf numFmtId="4" fontId="23" fillId="0" borderId="0" xfId="1" applyNumberFormat="1" applyFont="1"/>
    <xf numFmtId="49" fontId="5" fillId="0" borderId="12" xfId="0" applyNumberFormat="1" applyFont="1" applyBorder="1"/>
    <xf numFmtId="3" fontId="3" fillId="0" borderId="13" xfId="0" applyNumberFormat="1" applyFont="1" applyBorder="1"/>
    <xf numFmtId="3" fontId="3" fillId="0" borderId="56" xfId="0" applyNumberFormat="1" applyFont="1" applyBorder="1"/>
    <xf numFmtId="3" fontId="3" fillId="0" borderId="57" xfId="0" applyNumberFormat="1" applyFont="1" applyBorder="1"/>
    <xf numFmtId="4" fontId="17" fillId="3" borderId="62" xfId="1" applyNumberFormat="1" applyFont="1" applyFill="1" applyBorder="1" applyAlignment="1">
      <alignment horizontal="right" wrapText="1"/>
    </xf>
    <xf numFmtId="3" fontId="5" fillId="0" borderId="16" xfId="0" applyNumberFormat="1" applyFont="1" applyBorder="1" applyAlignment="1">
      <alignment horizontal="left"/>
    </xf>
    <xf numFmtId="0" fontId="3" fillId="0" borderId="63" xfId="1" applyFont="1" applyBorder="1" applyAlignment="1">
      <alignment horizontal="center"/>
    </xf>
    <xf numFmtId="0" fontId="3" fillId="0" borderId="13" xfId="1" applyFont="1" applyBorder="1" applyAlignment="1">
      <alignment horizontal="center"/>
    </xf>
    <xf numFmtId="49" fontId="4" fillId="0" borderId="0" xfId="1" applyNumberFormat="1" applyFont="1" applyBorder="1"/>
    <xf numFmtId="49" fontId="3" fillId="0" borderId="0" xfId="1" applyNumberFormat="1" applyFont="1" applyBorder="1"/>
    <xf numFmtId="49" fontId="3" fillId="0" borderId="0" xfId="1" applyNumberFormat="1" applyFont="1" applyBorder="1" applyAlignment="1">
      <alignment horizontal="right"/>
    </xf>
    <xf numFmtId="0" fontId="3" fillId="0" borderId="34" xfId="1" applyFont="1" applyBorder="1"/>
    <xf numFmtId="49" fontId="3" fillId="0" borderId="0" xfId="0" applyNumberFormat="1" applyFont="1" applyBorder="1" applyAlignment="1">
      <alignment horizontal="left"/>
    </xf>
    <xf numFmtId="0" fontId="3" fillId="0" borderId="64" xfId="0" applyFont="1" applyBorder="1"/>
    <xf numFmtId="0" fontId="3" fillId="0" borderId="0" xfId="1" applyFont="1" applyBorder="1"/>
    <xf numFmtId="0" fontId="5" fillId="0" borderId="34" xfId="1" applyFont="1" applyBorder="1" applyAlignment="1">
      <alignment horizontal="right"/>
    </xf>
    <xf numFmtId="49" fontId="3" fillId="0" borderId="0" xfId="1" applyNumberFormat="1" applyFont="1" applyBorder="1" applyAlignment="1">
      <alignment horizontal="left"/>
    </xf>
    <xf numFmtId="0" fontId="3" fillId="0" borderId="64" xfId="1" applyFont="1" applyBorder="1"/>
    <xf numFmtId="4" fontId="1" fillId="0" borderId="0" xfId="1" applyNumberFormat="1"/>
    <xf numFmtId="49" fontId="19" fillId="3" borderId="34" xfId="1" applyNumberFormat="1" applyFont="1" applyFill="1" applyBorder="1" applyAlignment="1">
      <alignment horizontal="left" wrapText="1"/>
    </xf>
    <xf numFmtId="49" fontId="20" fillId="0" borderId="13" xfId="0" applyNumberFormat="1" applyFont="1" applyBorder="1" applyAlignment="1">
      <alignment horizontal="left" wrapText="1"/>
    </xf>
    <xf numFmtId="4" fontId="19" fillId="3" borderId="56" xfId="1" applyNumberFormat="1" applyFont="1" applyFill="1" applyBorder="1" applyAlignment="1">
      <alignment horizontal="right" wrapText="1"/>
    </xf>
    <xf numFmtId="0" fontId="16" fillId="0" borderId="59" xfId="1" applyFont="1" applyFill="1" applyBorder="1" applyAlignment="1">
      <alignment horizontal="center" vertical="top"/>
    </xf>
    <xf numFmtId="49" fontId="16" fillId="0" borderId="59" xfId="1" applyNumberFormat="1" applyFont="1" applyFill="1" applyBorder="1" applyAlignment="1">
      <alignment horizontal="left" vertical="top"/>
    </xf>
    <xf numFmtId="0" fontId="16" fillId="0" borderId="59" xfId="1" applyFont="1" applyFill="1" applyBorder="1" applyAlignment="1">
      <alignment vertical="top" wrapText="1"/>
    </xf>
    <xf numFmtId="49" fontId="16" fillId="0" borderId="59" xfId="1" applyNumberFormat="1" applyFont="1" applyFill="1" applyBorder="1" applyAlignment="1">
      <alignment horizontal="center" shrinkToFit="1"/>
    </xf>
    <xf numFmtId="4" fontId="16" fillId="0" borderId="59" xfId="1" applyNumberFormat="1" applyFont="1" applyFill="1" applyBorder="1" applyAlignment="1">
      <alignment horizontal="right"/>
    </xf>
    <xf numFmtId="4" fontId="16" fillId="0" borderId="59" xfId="1" applyNumberFormat="1" applyFont="1" applyFill="1" applyBorder="1"/>
    <xf numFmtId="0" fontId="5" fillId="0" borderId="56" xfId="1" applyFont="1" applyFill="1" applyBorder="1" applyAlignment="1">
      <alignment horizontal="center"/>
    </xf>
    <xf numFmtId="49" fontId="5" fillId="0" borderId="56" xfId="1" applyNumberFormat="1" applyFont="1" applyFill="1" applyBorder="1" applyAlignment="1">
      <alignment horizontal="right"/>
    </xf>
    <xf numFmtId="4" fontId="19" fillId="0" borderId="62" xfId="1" applyNumberFormat="1" applyFont="1" applyFill="1" applyBorder="1" applyAlignment="1">
      <alignment horizontal="right" wrapText="1"/>
    </xf>
    <xf numFmtId="0" fontId="19" fillId="0" borderId="34" xfId="1" applyFont="1" applyFill="1" applyBorder="1" applyAlignment="1">
      <alignment horizontal="left" wrapText="1"/>
    </xf>
    <xf numFmtId="0" fontId="19" fillId="0" borderId="13" xfId="0" applyFont="1" applyFill="1" applyBorder="1" applyAlignment="1">
      <alignment horizontal="right"/>
    </xf>
    <xf numFmtId="4" fontId="17" fillId="0" borderId="62" xfId="1" applyNumberFormat="1" applyFont="1" applyFill="1" applyBorder="1" applyAlignment="1">
      <alignment horizontal="right" wrapText="1"/>
    </xf>
    <xf numFmtId="0" fontId="3" fillId="0" borderId="56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3" fontId="3" fillId="0" borderId="0" xfId="0" applyNumberFormat="1" applyFont="1"/>
    <xf numFmtId="4" fontId="16" fillId="4" borderId="59" xfId="1" applyNumberFormat="1" applyFont="1" applyFill="1" applyBorder="1" applyAlignment="1">
      <alignment horizontal="right"/>
    </xf>
    <xf numFmtId="0" fontId="24" fillId="0" borderId="0" xfId="1" applyFont="1"/>
    <xf numFmtId="3" fontId="24" fillId="0" borderId="0" xfId="1" applyNumberFormat="1" applyFont="1"/>
    <xf numFmtId="165" fontId="3" fillId="4" borderId="10" xfId="0" applyNumberFormat="1" applyFont="1" applyFill="1" applyBorder="1" applyAlignment="1">
      <alignment horizontal="right"/>
    </xf>
    <xf numFmtId="0" fontId="0" fillId="0" borderId="0" xfId="0" applyAlignment="1">
      <alignment horizontal="left" wrapText="1"/>
    </xf>
    <xf numFmtId="0" fontId="9" fillId="0" borderId="0" xfId="0" applyFont="1" applyAlignment="1">
      <alignment horizontal="left" vertical="top" wrapText="1"/>
    </xf>
    <xf numFmtId="0" fontId="5" fillId="0" borderId="10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0" xfId="0" applyFont="1" applyBorder="1" applyAlignment="1">
      <alignment horizontal="center"/>
    </xf>
    <xf numFmtId="0" fontId="3" fillId="0" borderId="28" xfId="0" applyFont="1" applyBorder="1" applyAlignment="1">
      <alignment horizontal="center" shrinkToFit="1"/>
    </xf>
    <xf numFmtId="0" fontId="3" fillId="0" borderId="29" xfId="0" applyFont="1" applyBorder="1" applyAlignment="1">
      <alignment horizontal="center" shrinkToFit="1"/>
    </xf>
    <xf numFmtId="166" fontId="3" fillId="0" borderId="15" xfId="0" applyNumberFormat="1" applyFont="1" applyBorder="1" applyAlignment="1">
      <alignment horizontal="right" indent="2"/>
    </xf>
    <xf numFmtId="166" fontId="3" fillId="0" borderId="16" xfId="0" applyNumberFormat="1" applyFont="1" applyBorder="1" applyAlignment="1">
      <alignment horizontal="right" indent="2"/>
    </xf>
    <xf numFmtId="166" fontId="7" fillId="2" borderId="41" xfId="0" applyNumberFormat="1" applyFont="1" applyFill="1" applyBorder="1" applyAlignment="1">
      <alignment horizontal="right" indent="2"/>
    </xf>
    <xf numFmtId="166" fontId="7" fillId="2" borderId="42" xfId="0" applyNumberFormat="1" applyFont="1" applyFill="1" applyBorder="1" applyAlignment="1">
      <alignment horizontal="right" indent="2"/>
    </xf>
    <xf numFmtId="0" fontId="3" fillId="0" borderId="43" xfId="1" applyFont="1" applyBorder="1" applyAlignment="1">
      <alignment horizontal="center"/>
    </xf>
    <xf numFmtId="0" fontId="3" fillId="0" borderId="44" xfId="1" applyFont="1" applyBorder="1" applyAlignment="1">
      <alignment horizontal="center"/>
    </xf>
    <xf numFmtId="0" fontId="3" fillId="0" borderId="48" xfId="1" applyFont="1" applyBorder="1" applyAlignment="1">
      <alignment horizontal="center"/>
    </xf>
    <xf numFmtId="0" fontId="3" fillId="0" borderId="49" xfId="1" applyFont="1" applyBorder="1" applyAlignment="1">
      <alignment horizontal="center"/>
    </xf>
    <xf numFmtId="0" fontId="3" fillId="0" borderId="51" xfId="1" applyFont="1" applyBorder="1" applyAlignment="1">
      <alignment horizontal="left"/>
    </xf>
    <xf numFmtId="0" fontId="3" fillId="0" borderId="50" xfId="1" applyFont="1" applyBorder="1" applyAlignment="1">
      <alignment horizontal="left"/>
    </xf>
    <xf numFmtId="0" fontId="3" fillId="0" borderId="52" xfId="1" applyFont="1" applyBorder="1" applyAlignment="1">
      <alignment horizontal="left"/>
    </xf>
    <xf numFmtId="3" fontId="4" fillId="2" borderId="31" xfId="0" applyNumberFormat="1" applyFont="1" applyFill="1" applyBorder="1" applyAlignment="1">
      <alignment horizontal="right"/>
    </xf>
    <xf numFmtId="3" fontId="4" fillId="2" borderId="42" xfId="0" applyNumberFormat="1" applyFont="1" applyFill="1" applyBorder="1" applyAlignment="1">
      <alignment horizontal="right"/>
    </xf>
    <xf numFmtId="49" fontId="19" fillId="0" borderId="60" xfId="1" applyNumberFormat="1" applyFont="1" applyFill="1" applyBorder="1" applyAlignment="1">
      <alignment horizontal="left" wrapText="1"/>
    </xf>
    <xf numFmtId="49" fontId="20" fillId="0" borderId="61" xfId="0" applyNumberFormat="1" applyFont="1" applyFill="1" applyBorder="1" applyAlignment="1">
      <alignment horizontal="left" wrapText="1"/>
    </xf>
    <xf numFmtId="49" fontId="19" fillId="3" borderId="60" xfId="1" applyNumberFormat="1" applyFont="1" applyFill="1" applyBorder="1" applyAlignment="1">
      <alignment horizontal="left" wrapText="1"/>
    </xf>
    <xf numFmtId="49" fontId="20" fillId="0" borderId="61" xfId="0" applyNumberFormat="1" applyFont="1" applyBorder="1" applyAlignment="1">
      <alignment horizontal="left" wrapText="1"/>
    </xf>
    <xf numFmtId="0" fontId="17" fillId="3" borderId="34" xfId="1" applyFont="1" applyFill="1" applyBorder="1" applyAlignment="1">
      <alignment horizontal="left" wrapText="1" indent="1"/>
    </xf>
    <xf numFmtId="0" fontId="18" fillId="0" borderId="0" xfId="0" applyFont="1"/>
    <xf numFmtId="0" fontId="18" fillId="0" borderId="13" xfId="0" applyFont="1" applyBorder="1"/>
    <xf numFmtId="49" fontId="17" fillId="3" borderId="60" xfId="1" applyNumberFormat="1" applyFont="1" applyFill="1" applyBorder="1" applyAlignment="1">
      <alignment horizontal="left" wrapText="1"/>
    </xf>
    <xf numFmtId="49" fontId="17" fillId="0" borderId="60" xfId="1" applyNumberFormat="1" applyFont="1" applyFill="1" applyBorder="1" applyAlignment="1">
      <alignment horizontal="left" wrapText="1"/>
    </xf>
    <xf numFmtId="0" fontId="12" fillId="0" borderId="0" xfId="1" applyFont="1" applyAlignment="1">
      <alignment horizontal="center"/>
    </xf>
    <xf numFmtId="49" fontId="3" fillId="0" borderId="48" xfId="1" applyNumberFormat="1" applyFont="1" applyBorder="1" applyAlignment="1">
      <alignment horizontal="center"/>
    </xf>
    <xf numFmtId="0" fontId="3" fillId="0" borderId="51" xfId="1" applyFont="1" applyBorder="1" applyAlignment="1">
      <alignment horizontal="center" shrinkToFit="1"/>
    </xf>
    <xf numFmtId="0" fontId="3" fillId="0" borderId="50" xfId="1" applyFont="1" applyBorder="1" applyAlignment="1">
      <alignment horizontal="center" shrinkToFit="1"/>
    </xf>
    <xf numFmtId="0" fontId="3" fillId="0" borderId="52" xfId="1" applyFont="1" applyBorder="1" applyAlignment="1">
      <alignment horizontal="center" shrinkToFit="1"/>
    </xf>
  </cellXfs>
  <cellStyles count="2">
    <cellStyle name="Normální" xfId="0" builtinId="0"/>
    <cellStyle name="normální_POL.XLS" xfId="1" xr:uid="{D46E18FE-AA6C-4886-8B9E-A667A11BB5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arda\Documents\KVS%20-%20Projekt%20servis\Akce%202019\Rozpo&#269;ty\aaaaaaaaaMorava%20rete&#269;n&#237;%20n&#225;dr&#382;e\aktualizace%204.3.2019\elektro%20p&#345;ero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Položky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68D0B-D94C-4D89-8E79-0E6089685901}">
  <sheetPr codeName="List21"/>
  <dimension ref="A1:BE56"/>
  <sheetViews>
    <sheetView topLeftCell="A19" workbookViewId="0">
      <selection activeCell="A2" sqref="A2"/>
    </sheetView>
  </sheetViews>
  <sheetFormatPr defaultRowHeight="12.75" x14ac:dyDescent="0.2"/>
  <cols>
    <col min="1" max="1" width="2" customWidth="1"/>
    <col min="2" max="2" width="15" customWidth="1"/>
    <col min="3" max="3" width="15.85546875" customWidth="1"/>
    <col min="4" max="4" width="14.5703125" customWidth="1"/>
    <col min="5" max="5" width="13.5703125" customWidth="1"/>
    <col min="6" max="6" width="16.5703125" customWidth="1"/>
    <col min="7" max="7" width="15.28515625" customWidth="1"/>
    <col min="257" max="257" width="2" customWidth="1"/>
    <col min="258" max="258" width="15" customWidth="1"/>
    <col min="259" max="259" width="15.85546875" customWidth="1"/>
    <col min="260" max="260" width="14.5703125" customWidth="1"/>
    <col min="261" max="261" width="13.5703125" customWidth="1"/>
    <col min="262" max="262" width="16.5703125" customWidth="1"/>
    <col min="263" max="263" width="15.28515625" customWidth="1"/>
    <col min="513" max="513" width="2" customWidth="1"/>
    <col min="514" max="514" width="15" customWidth="1"/>
    <col min="515" max="515" width="15.85546875" customWidth="1"/>
    <col min="516" max="516" width="14.5703125" customWidth="1"/>
    <col min="517" max="517" width="13.5703125" customWidth="1"/>
    <col min="518" max="518" width="16.5703125" customWidth="1"/>
    <col min="519" max="519" width="15.28515625" customWidth="1"/>
    <col min="769" max="769" width="2" customWidth="1"/>
    <col min="770" max="770" width="15" customWidth="1"/>
    <col min="771" max="771" width="15.85546875" customWidth="1"/>
    <col min="772" max="772" width="14.5703125" customWidth="1"/>
    <col min="773" max="773" width="13.5703125" customWidth="1"/>
    <col min="774" max="774" width="16.5703125" customWidth="1"/>
    <col min="775" max="775" width="15.28515625" customWidth="1"/>
    <col min="1025" max="1025" width="2" customWidth="1"/>
    <col min="1026" max="1026" width="15" customWidth="1"/>
    <col min="1027" max="1027" width="15.85546875" customWidth="1"/>
    <col min="1028" max="1028" width="14.5703125" customWidth="1"/>
    <col min="1029" max="1029" width="13.5703125" customWidth="1"/>
    <col min="1030" max="1030" width="16.5703125" customWidth="1"/>
    <col min="1031" max="1031" width="15.28515625" customWidth="1"/>
    <col min="1281" max="1281" width="2" customWidth="1"/>
    <col min="1282" max="1282" width="15" customWidth="1"/>
    <col min="1283" max="1283" width="15.85546875" customWidth="1"/>
    <col min="1284" max="1284" width="14.5703125" customWidth="1"/>
    <col min="1285" max="1285" width="13.5703125" customWidth="1"/>
    <col min="1286" max="1286" width="16.5703125" customWidth="1"/>
    <col min="1287" max="1287" width="15.28515625" customWidth="1"/>
    <col min="1537" max="1537" width="2" customWidth="1"/>
    <col min="1538" max="1538" width="15" customWidth="1"/>
    <col min="1539" max="1539" width="15.85546875" customWidth="1"/>
    <col min="1540" max="1540" width="14.5703125" customWidth="1"/>
    <col min="1541" max="1541" width="13.5703125" customWidth="1"/>
    <col min="1542" max="1542" width="16.5703125" customWidth="1"/>
    <col min="1543" max="1543" width="15.28515625" customWidth="1"/>
    <col min="1793" max="1793" width="2" customWidth="1"/>
    <col min="1794" max="1794" width="15" customWidth="1"/>
    <col min="1795" max="1795" width="15.85546875" customWidth="1"/>
    <col min="1796" max="1796" width="14.5703125" customWidth="1"/>
    <col min="1797" max="1797" width="13.5703125" customWidth="1"/>
    <col min="1798" max="1798" width="16.5703125" customWidth="1"/>
    <col min="1799" max="1799" width="15.28515625" customWidth="1"/>
    <col min="2049" max="2049" width="2" customWidth="1"/>
    <col min="2050" max="2050" width="15" customWidth="1"/>
    <col min="2051" max="2051" width="15.85546875" customWidth="1"/>
    <col min="2052" max="2052" width="14.5703125" customWidth="1"/>
    <col min="2053" max="2053" width="13.5703125" customWidth="1"/>
    <col min="2054" max="2054" width="16.5703125" customWidth="1"/>
    <col min="2055" max="2055" width="15.28515625" customWidth="1"/>
    <col min="2305" max="2305" width="2" customWidth="1"/>
    <col min="2306" max="2306" width="15" customWidth="1"/>
    <col min="2307" max="2307" width="15.85546875" customWidth="1"/>
    <col min="2308" max="2308" width="14.5703125" customWidth="1"/>
    <col min="2309" max="2309" width="13.5703125" customWidth="1"/>
    <col min="2310" max="2310" width="16.5703125" customWidth="1"/>
    <col min="2311" max="2311" width="15.28515625" customWidth="1"/>
    <col min="2561" max="2561" width="2" customWidth="1"/>
    <col min="2562" max="2562" width="15" customWidth="1"/>
    <col min="2563" max="2563" width="15.85546875" customWidth="1"/>
    <col min="2564" max="2564" width="14.5703125" customWidth="1"/>
    <col min="2565" max="2565" width="13.5703125" customWidth="1"/>
    <col min="2566" max="2566" width="16.5703125" customWidth="1"/>
    <col min="2567" max="2567" width="15.28515625" customWidth="1"/>
    <col min="2817" max="2817" width="2" customWidth="1"/>
    <col min="2818" max="2818" width="15" customWidth="1"/>
    <col min="2819" max="2819" width="15.85546875" customWidth="1"/>
    <col min="2820" max="2820" width="14.5703125" customWidth="1"/>
    <col min="2821" max="2821" width="13.5703125" customWidth="1"/>
    <col min="2822" max="2822" width="16.5703125" customWidth="1"/>
    <col min="2823" max="2823" width="15.28515625" customWidth="1"/>
    <col min="3073" max="3073" width="2" customWidth="1"/>
    <col min="3074" max="3074" width="15" customWidth="1"/>
    <col min="3075" max="3075" width="15.85546875" customWidth="1"/>
    <col min="3076" max="3076" width="14.5703125" customWidth="1"/>
    <col min="3077" max="3077" width="13.5703125" customWidth="1"/>
    <col min="3078" max="3078" width="16.5703125" customWidth="1"/>
    <col min="3079" max="3079" width="15.28515625" customWidth="1"/>
    <col min="3329" max="3329" width="2" customWidth="1"/>
    <col min="3330" max="3330" width="15" customWidth="1"/>
    <col min="3331" max="3331" width="15.85546875" customWidth="1"/>
    <col min="3332" max="3332" width="14.5703125" customWidth="1"/>
    <col min="3333" max="3333" width="13.5703125" customWidth="1"/>
    <col min="3334" max="3334" width="16.5703125" customWidth="1"/>
    <col min="3335" max="3335" width="15.28515625" customWidth="1"/>
    <col min="3585" max="3585" width="2" customWidth="1"/>
    <col min="3586" max="3586" width="15" customWidth="1"/>
    <col min="3587" max="3587" width="15.85546875" customWidth="1"/>
    <col min="3588" max="3588" width="14.5703125" customWidth="1"/>
    <col min="3589" max="3589" width="13.5703125" customWidth="1"/>
    <col min="3590" max="3590" width="16.5703125" customWidth="1"/>
    <col min="3591" max="3591" width="15.28515625" customWidth="1"/>
    <col min="3841" max="3841" width="2" customWidth="1"/>
    <col min="3842" max="3842" width="15" customWidth="1"/>
    <col min="3843" max="3843" width="15.85546875" customWidth="1"/>
    <col min="3844" max="3844" width="14.5703125" customWidth="1"/>
    <col min="3845" max="3845" width="13.5703125" customWidth="1"/>
    <col min="3846" max="3846" width="16.5703125" customWidth="1"/>
    <col min="3847" max="3847" width="15.28515625" customWidth="1"/>
    <col min="4097" max="4097" width="2" customWidth="1"/>
    <col min="4098" max="4098" width="15" customWidth="1"/>
    <col min="4099" max="4099" width="15.85546875" customWidth="1"/>
    <col min="4100" max="4100" width="14.5703125" customWidth="1"/>
    <col min="4101" max="4101" width="13.5703125" customWidth="1"/>
    <col min="4102" max="4102" width="16.5703125" customWidth="1"/>
    <col min="4103" max="4103" width="15.28515625" customWidth="1"/>
    <col min="4353" max="4353" width="2" customWidth="1"/>
    <col min="4354" max="4354" width="15" customWidth="1"/>
    <col min="4355" max="4355" width="15.85546875" customWidth="1"/>
    <col min="4356" max="4356" width="14.5703125" customWidth="1"/>
    <col min="4357" max="4357" width="13.5703125" customWidth="1"/>
    <col min="4358" max="4358" width="16.5703125" customWidth="1"/>
    <col min="4359" max="4359" width="15.28515625" customWidth="1"/>
    <col min="4609" max="4609" width="2" customWidth="1"/>
    <col min="4610" max="4610" width="15" customWidth="1"/>
    <col min="4611" max="4611" width="15.85546875" customWidth="1"/>
    <col min="4612" max="4612" width="14.5703125" customWidth="1"/>
    <col min="4613" max="4613" width="13.5703125" customWidth="1"/>
    <col min="4614" max="4614" width="16.5703125" customWidth="1"/>
    <col min="4615" max="4615" width="15.28515625" customWidth="1"/>
    <col min="4865" max="4865" width="2" customWidth="1"/>
    <col min="4866" max="4866" width="15" customWidth="1"/>
    <col min="4867" max="4867" width="15.85546875" customWidth="1"/>
    <col min="4868" max="4868" width="14.5703125" customWidth="1"/>
    <col min="4869" max="4869" width="13.5703125" customWidth="1"/>
    <col min="4870" max="4870" width="16.5703125" customWidth="1"/>
    <col min="4871" max="4871" width="15.28515625" customWidth="1"/>
    <col min="5121" max="5121" width="2" customWidth="1"/>
    <col min="5122" max="5122" width="15" customWidth="1"/>
    <col min="5123" max="5123" width="15.85546875" customWidth="1"/>
    <col min="5124" max="5124" width="14.5703125" customWidth="1"/>
    <col min="5125" max="5125" width="13.5703125" customWidth="1"/>
    <col min="5126" max="5126" width="16.5703125" customWidth="1"/>
    <col min="5127" max="5127" width="15.28515625" customWidth="1"/>
    <col min="5377" max="5377" width="2" customWidth="1"/>
    <col min="5378" max="5378" width="15" customWidth="1"/>
    <col min="5379" max="5379" width="15.85546875" customWidth="1"/>
    <col min="5380" max="5380" width="14.5703125" customWidth="1"/>
    <col min="5381" max="5381" width="13.5703125" customWidth="1"/>
    <col min="5382" max="5382" width="16.5703125" customWidth="1"/>
    <col min="5383" max="5383" width="15.28515625" customWidth="1"/>
    <col min="5633" max="5633" width="2" customWidth="1"/>
    <col min="5634" max="5634" width="15" customWidth="1"/>
    <col min="5635" max="5635" width="15.85546875" customWidth="1"/>
    <col min="5636" max="5636" width="14.5703125" customWidth="1"/>
    <col min="5637" max="5637" width="13.5703125" customWidth="1"/>
    <col min="5638" max="5638" width="16.5703125" customWidth="1"/>
    <col min="5639" max="5639" width="15.28515625" customWidth="1"/>
    <col min="5889" max="5889" width="2" customWidth="1"/>
    <col min="5890" max="5890" width="15" customWidth="1"/>
    <col min="5891" max="5891" width="15.85546875" customWidth="1"/>
    <col min="5892" max="5892" width="14.5703125" customWidth="1"/>
    <col min="5893" max="5893" width="13.5703125" customWidth="1"/>
    <col min="5894" max="5894" width="16.5703125" customWidth="1"/>
    <col min="5895" max="5895" width="15.28515625" customWidth="1"/>
    <col min="6145" max="6145" width="2" customWidth="1"/>
    <col min="6146" max="6146" width="15" customWidth="1"/>
    <col min="6147" max="6147" width="15.85546875" customWidth="1"/>
    <col min="6148" max="6148" width="14.5703125" customWidth="1"/>
    <col min="6149" max="6149" width="13.5703125" customWidth="1"/>
    <col min="6150" max="6150" width="16.5703125" customWidth="1"/>
    <col min="6151" max="6151" width="15.28515625" customWidth="1"/>
    <col min="6401" max="6401" width="2" customWidth="1"/>
    <col min="6402" max="6402" width="15" customWidth="1"/>
    <col min="6403" max="6403" width="15.85546875" customWidth="1"/>
    <col min="6404" max="6404" width="14.5703125" customWidth="1"/>
    <col min="6405" max="6405" width="13.5703125" customWidth="1"/>
    <col min="6406" max="6406" width="16.5703125" customWidth="1"/>
    <col min="6407" max="6407" width="15.28515625" customWidth="1"/>
    <col min="6657" max="6657" width="2" customWidth="1"/>
    <col min="6658" max="6658" width="15" customWidth="1"/>
    <col min="6659" max="6659" width="15.85546875" customWidth="1"/>
    <col min="6660" max="6660" width="14.5703125" customWidth="1"/>
    <col min="6661" max="6661" width="13.5703125" customWidth="1"/>
    <col min="6662" max="6662" width="16.5703125" customWidth="1"/>
    <col min="6663" max="6663" width="15.28515625" customWidth="1"/>
    <col min="6913" max="6913" width="2" customWidth="1"/>
    <col min="6914" max="6914" width="15" customWidth="1"/>
    <col min="6915" max="6915" width="15.85546875" customWidth="1"/>
    <col min="6916" max="6916" width="14.5703125" customWidth="1"/>
    <col min="6917" max="6917" width="13.5703125" customWidth="1"/>
    <col min="6918" max="6918" width="16.5703125" customWidth="1"/>
    <col min="6919" max="6919" width="15.28515625" customWidth="1"/>
    <col min="7169" max="7169" width="2" customWidth="1"/>
    <col min="7170" max="7170" width="15" customWidth="1"/>
    <col min="7171" max="7171" width="15.85546875" customWidth="1"/>
    <col min="7172" max="7172" width="14.5703125" customWidth="1"/>
    <col min="7173" max="7173" width="13.5703125" customWidth="1"/>
    <col min="7174" max="7174" width="16.5703125" customWidth="1"/>
    <col min="7175" max="7175" width="15.28515625" customWidth="1"/>
    <col min="7425" max="7425" width="2" customWidth="1"/>
    <col min="7426" max="7426" width="15" customWidth="1"/>
    <col min="7427" max="7427" width="15.85546875" customWidth="1"/>
    <col min="7428" max="7428" width="14.5703125" customWidth="1"/>
    <col min="7429" max="7429" width="13.5703125" customWidth="1"/>
    <col min="7430" max="7430" width="16.5703125" customWidth="1"/>
    <col min="7431" max="7431" width="15.28515625" customWidth="1"/>
    <col min="7681" max="7681" width="2" customWidth="1"/>
    <col min="7682" max="7682" width="15" customWidth="1"/>
    <col min="7683" max="7683" width="15.85546875" customWidth="1"/>
    <col min="7684" max="7684" width="14.5703125" customWidth="1"/>
    <col min="7685" max="7685" width="13.5703125" customWidth="1"/>
    <col min="7686" max="7686" width="16.5703125" customWidth="1"/>
    <col min="7687" max="7687" width="15.28515625" customWidth="1"/>
    <col min="7937" max="7937" width="2" customWidth="1"/>
    <col min="7938" max="7938" width="15" customWidth="1"/>
    <col min="7939" max="7939" width="15.85546875" customWidth="1"/>
    <col min="7940" max="7940" width="14.5703125" customWidth="1"/>
    <col min="7941" max="7941" width="13.5703125" customWidth="1"/>
    <col min="7942" max="7942" width="16.5703125" customWidth="1"/>
    <col min="7943" max="7943" width="15.28515625" customWidth="1"/>
    <col min="8193" max="8193" width="2" customWidth="1"/>
    <col min="8194" max="8194" width="15" customWidth="1"/>
    <col min="8195" max="8195" width="15.85546875" customWidth="1"/>
    <col min="8196" max="8196" width="14.5703125" customWidth="1"/>
    <col min="8197" max="8197" width="13.5703125" customWidth="1"/>
    <col min="8198" max="8198" width="16.5703125" customWidth="1"/>
    <col min="8199" max="8199" width="15.28515625" customWidth="1"/>
    <col min="8449" max="8449" width="2" customWidth="1"/>
    <col min="8450" max="8450" width="15" customWidth="1"/>
    <col min="8451" max="8451" width="15.85546875" customWidth="1"/>
    <col min="8452" max="8452" width="14.5703125" customWidth="1"/>
    <col min="8453" max="8453" width="13.5703125" customWidth="1"/>
    <col min="8454" max="8454" width="16.5703125" customWidth="1"/>
    <col min="8455" max="8455" width="15.28515625" customWidth="1"/>
    <col min="8705" max="8705" width="2" customWidth="1"/>
    <col min="8706" max="8706" width="15" customWidth="1"/>
    <col min="8707" max="8707" width="15.85546875" customWidth="1"/>
    <col min="8708" max="8708" width="14.5703125" customWidth="1"/>
    <col min="8709" max="8709" width="13.5703125" customWidth="1"/>
    <col min="8710" max="8710" width="16.5703125" customWidth="1"/>
    <col min="8711" max="8711" width="15.28515625" customWidth="1"/>
    <col min="8961" max="8961" width="2" customWidth="1"/>
    <col min="8962" max="8962" width="15" customWidth="1"/>
    <col min="8963" max="8963" width="15.85546875" customWidth="1"/>
    <col min="8964" max="8964" width="14.5703125" customWidth="1"/>
    <col min="8965" max="8965" width="13.5703125" customWidth="1"/>
    <col min="8966" max="8966" width="16.5703125" customWidth="1"/>
    <col min="8967" max="8967" width="15.28515625" customWidth="1"/>
    <col min="9217" max="9217" width="2" customWidth="1"/>
    <col min="9218" max="9218" width="15" customWidth="1"/>
    <col min="9219" max="9219" width="15.85546875" customWidth="1"/>
    <col min="9220" max="9220" width="14.5703125" customWidth="1"/>
    <col min="9221" max="9221" width="13.5703125" customWidth="1"/>
    <col min="9222" max="9222" width="16.5703125" customWidth="1"/>
    <col min="9223" max="9223" width="15.28515625" customWidth="1"/>
    <col min="9473" max="9473" width="2" customWidth="1"/>
    <col min="9474" max="9474" width="15" customWidth="1"/>
    <col min="9475" max="9475" width="15.85546875" customWidth="1"/>
    <col min="9476" max="9476" width="14.5703125" customWidth="1"/>
    <col min="9477" max="9477" width="13.5703125" customWidth="1"/>
    <col min="9478" max="9478" width="16.5703125" customWidth="1"/>
    <col min="9479" max="9479" width="15.28515625" customWidth="1"/>
    <col min="9729" max="9729" width="2" customWidth="1"/>
    <col min="9730" max="9730" width="15" customWidth="1"/>
    <col min="9731" max="9731" width="15.85546875" customWidth="1"/>
    <col min="9732" max="9732" width="14.5703125" customWidth="1"/>
    <col min="9733" max="9733" width="13.5703125" customWidth="1"/>
    <col min="9734" max="9734" width="16.5703125" customWidth="1"/>
    <col min="9735" max="9735" width="15.28515625" customWidth="1"/>
    <col min="9985" max="9985" width="2" customWidth="1"/>
    <col min="9986" max="9986" width="15" customWidth="1"/>
    <col min="9987" max="9987" width="15.85546875" customWidth="1"/>
    <col min="9988" max="9988" width="14.5703125" customWidth="1"/>
    <col min="9989" max="9989" width="13.5703125" customWidth="1"/>
    <col min="9990" max="9990" width="16.5703125" customWidth="1"/>
    <col min="9991" max="9991" width="15.28515625" customWidth="1"/>
    <col min="10241" max="10241" width="2" customWidth="1"/>
    <col min="10242" max="10242" width="15" customWidth="1"/>
    <col min="10243" max="10243" width="15.85546875" customWidth="1"/>
    <col min="10244" max="10244" width="14.5703125" customWidth="1"/>
    <col min="10245" max="10245" width="13.5703125" customWidth="1"/>
    <col min="10246" max="10246" width="16.5703125" customWidth="1"/>
    <col min="10247" max="10247" width="15.28515625" customWidth="1"/>
    <col min="10497" max="10497" width="2" customWidth="1"/>
    <col min="10498" max="10498" width="15" customWidth="1"/>
    <col min="10499" max="10499" width="15.85546875" customWidth="1"/>
    <col min="10500" max="10500" width="14.5703125" customWidth="1"/>
    <col min="10501" max="10501" width="13.5703125" customWidth="1"/>
    <col min="10502" max="10502" width="16.5703125" customWidth="1"/>
    <col min="10503" max="10503" width="15.28515625" customWidth="1"/>
    <col min="10753" max="10753" width="2" customWidth="1"/>
    <col min="10754" max="10754" width="15" customWidth="1"/>
    <col min="10755" max="10755" width="15.85546875" customWidth="1"/>
    <col min="10756" max="10756" width="14.5703125" customWidth="1"/>
    <col min="10757" max="10757" width="13.5703125" customWidth="1"/>
    <col min="10758" max="10758" width="16.5703125" customWidth="1"/>
    <col min="10759" max="10759" width="15.28515625" customWidth="1"/>
    <col min="11009" max="11009" width="2" customWidth="1"/>
    <col min="11010" max="11010" width="15" customWidth="1"/>
    <col min="11011" max="11011" width="15.85546875" customWidth="1"/>
    <col min="11012" max="11012" width="14.5703125" customWidth="1"/>
    <col min="11013" max="11013" width="13.5703125" customWidth="1"/>
    <col min="11014" max="11014" width="16.5703125" customWidth="1"/>
    <col min="11015" max="11015" width="15.28515625" customWidth="1"/>
    <col min="11265" max="11265" width="2" customWidth="1"/>
    <col min="11266" max="11266" width="15" customWidth="1"/>
    <col min="11267" max="11267" width="15.85546875" customWidth="1"/>
    <col min="11268" max="11268" width="14.5703125" customWidth="1"/>
    <col min="11269" max="11269" width="13.5703125" customWidth="1"/>
    <col min="11270" max="11270" width="16.5703125" customWidth="1"/>
    <col min="11271" max="11271" width="15.28515625" customWidth="1"/>
    <col min="11521" max="11521" width="2" customWidth="1"/>
    <col min="11522" max="11522" width="15" customWidth="1"/>
    <col min="11523" max="11523" width="15.85546875" customWidth="1"/>
    <col min="11524" max="11524" width="14.5703125" customWidth="1"/>
    <col min="11525" max="11525" width="13.5703125" customWidth="1"/>
    <col min="11526" max="11526" width="16.5703125" customWidth="1"/>
    <col min="11527" max="11527" width="15.28515625" customWidth="1"/>
    <col min="11777" max="11777" width="2" customWidth="1"/>
    <col min="11778" max="11778" width="15" customWidth="1"/>
    <col min="11779" max="11779" width="15.85546875" customWidth="1"/>
    <col min="11780" max="11780" width="14.5703125" customWidth="1"/>
    <col min="11781" max="11781" width="13.5703125" customWidth="1"/>
    <col min="11782" max="11782" width="16.5703125" customWidth="1"/>
    <col min="11783" max="11783" width="15.28515625" customWidth="1"/>
    <col min="12033" max="12033" width="2" customWidth="1"/>
    <col min="12034" max="12034" width="15" customWidth="1"/>
    <col min="12035" max="12035" width="15.85546875" customWidth="1"/>
    <col min="12036" max="12036" width="14.5703125" customWidth="1"/>
    <col min="12037" max="12037" width="13.5703125" customWidth="1"/>
    <col min="12038" max="12038" width="16.5703125" customWidth="1"/>
    <col min="12039" max="12039" width="15.28515625" customWidth="1"/>
    <col min="12289" max="12289" width="2" customWidth="1"/>
    <col min="12290" max="12290" width="15" customWidth="1"/>
    <col min="12291" max="12291" width="15.85546875" customWidth="1"/>
    <col min="12292" max="12292" width="14.5703125" customWidth="1"/>
    <col min="12293" max="12293" width="13.5703125" customWidth="1"/>
    <col min="12294" max="12294" width="16.5703125" customWidth="1"/>
    <col min="12295" max="12295" width="15.28515625" customWidth="1"/>
    <col min="12545" max="12545" width="2" customWidth="1"/>
    <col min="12546" max="12546" width="15" customWidth="1"/>
    <col min="12547" max="12547" width="15.85546875" customWidth="1"/>
    <col min="12548" max="12548" width="14.5703125" customWidth="1"/>
    <col min="12549" max="12549" width="13.5703125" customWidth="1"/>
    <col min="12550" max="12550" width="16.5703125" customWidth="1"/>
    <col min="12551" max="12551" width="15.28515625" customWidth="1"/>
    <col min="12801" max="12801" width="2" customWidth="1"/>
    <col min="12802" max="12802" width="15" customWidth="1"/>
    <col min="12803" max="12803" width="15.85546875" customWidth="1"/>
    <col min="12804" max="12804" width="14.5703125" customWidth="1"/>
    <col min="12805" max="12805" width="13.5703125" customWidth="1"/>
    <col min="12806" max="12806" width="16.5703125" customWidth="1"/>
    <col min="12807" max="12807" width="15.28515625" customWidth="1"/>
    <col min="13057" max="13057" width="2" customWidth="1"/>
    <col min="13058" max="13058" width="15" customWidth="1"/>
    <col min="13059" max="13059" width="15.85546875" customWidth="1"/>
    <col min="13060" max="13060" width="14.5703125" customWidth="1"/>
    <col min="13061" max="13061" width="13.5703125" customWidth="1"/>
    <col min="13062" max="13062" width="16.5703125" customWidth="1"/>
    <col min="13063" max="13063" width="15.28515625" customWidth="1"/>
    <col min="13313" max="13313" width="2" customWidth="1"/>
    <col min="13314" max="13314" width="15" customWidth="1"/>
    <col min="13315" max="13315" width="15.85546875" customWidth="1"/>
    <col min="13316" max="13316" width="14.5703125" customWidth="1"/>
    <col min="13317" max="13317" width="13.5703125" customWidth="1"/>
    <col min="13318" max="13318" width="16.5703125" customWidth="1"/>
    <col min="13319" max="13319" width="15.28515625" customWidth="1"/>
    <col min="13569" max="13569" width="2" customWidth="1"/>
    <col min="13570" max="13570" width="15" customWidth="1"/>
    <col min="13571" max="13571" width="15.85546875" customWidth="1"/>
    <col min="13572" max="13572" width="14.5703125" customWidth="1"/>
    <col min="13573" max="13573" width="13.5703125" customWidth="1"/>
    <col min="13574" max="13574" width="16.5703125" customWidth="1"/>
    <col min="13575" max="13575" width="15.28515625" customWidth="1"/>
    <col min="13825" max="13825" width="2" customWidth="1"/>
    <col min="13826" max="13826" width="15" customWidth="1"/>
    <col min="13827" max="13827" width="15.85546875" customWidth="1"/>
    <col min="13828" max="13828" width="14.5703125" customWidth="1"/>
    <col min="13829" max="13829" width="13.5703125" customWidth="1"/>
    <col min="13830" max="13830" width="16.5703125" customWidth="1"/>
    <col min="13831" max="13831" width="15.28515625" customWidth="1"/>
    <col min="14081" max="14081" width="2" customWidth="1"/>
    <col min="14082" max="14082" width="15" customWidth="1"/>
    <col min="14083" max="14083" width="15.85546875" customWidth="1"/>
    <col min="14084" max="14084" width="14.5703125" customWidth="1"/>
    <col min="14085" max="14085" width="13.5703125" customWidth="1"/>
    <col min="14086" max="14086" width="16.5703125" customWidth="1"/>
    <col min="14087" max="14087" width="15.28515625" customWidth="1"/>
    <col min="14337" max="14337" width="2" customWidth="1"/>
    <col min="14338" max="14338" width="15" customWidth="1"/>
    <col min="14339" max="14339" width="15.85546875" customWidth="1"/>
    <col min="14340" max="14340" width="14.5703125" customWidth="1"/>
    <col min="14341" max="14341" width="13.5703125" customWidth="1"/>
    <col min="14342" max="14342" width="16.5703125" customWidth="1"/>
    <col min="14343" max="14343" width="15.28515625" customWidth="1"/>
    <col min="14593" max="14593" width="2" customWidth="1"/>
    <col min="14594" max="14594" width="15" customWidth="1"/>
    <col min="14595" max="14595" width="15.85546875" customWidth="1"/>
    <col min="14596" max="14596" width="14.5703125" customWidth="1"/>
    <col min="14597" max="14597" width="13.5703125" customWidth="1"/>
    <col min="14598" max="14598" width="16.5703125" customWidth="1"/>
    <col min="14599" max="14599" width="15.28515625" customWidth="1"/>
    <col min="14849" max="14849" width="2" customWidth="1"/>
    <col min="14850" max="14850" width="15" customWidth="1"/>
    <col min="14851" max="14851" width="15.85546875" customWidth="1"/>
    <col min="14852" max="14852" width="14.5703125" customWidth="1"/>
    <col min="14853" max="14853" width="13.5703125" customWidth="1"/>
    <col min="14854" max="14854" width="16.5703125" customWidth="1"/>
    <col min="14855" max="14855" width="15.28515625" customWidth="1"/>
    <col min="15105" max="15105" width="2" customWidth="1"/>
    <col min="15106" max="15106" width="15" customWidth="1"/>
    <col min="15107" max="15107" width="15.85546875" customWidth="1"/>
    <col min="15108" max="15108" width="14.5703125" customWidth="1"/>
    <col min="15109" max="15109" width="13.5703125" customWidth="1"/>
    <col min="15110" max="15110" width="16.5703125" customWidth="1"/>
    <col min="15111" max="15111" width="15.28515625" customWidth="1"/>
    <col min="15361" max="15361" width="2" customWidth="1"/>
    <col min="15362" max="15362" width="15" customWidth="1"/>
    <col min="15363" max="15363" width="15.85546875" customWidth="1"/>
    <col min="15364" max="15364" width="14.5703125" customWidth="1"/>
    <col min="15365" max="15365" width="13.5703125" customWidth="1"/>
    <col min="15366" max="15366" width="16.5703125" customWidth="1"/>
    <col min="15367" max="15367" width="15.28515625" customWidth="1"/>
    <col min="15617" max="15617" width="2" customWidth="1"/>
    <col min="15618" max="15618" width="15" customWidth="1"/>
    <col min="15619" max="15619" width="15.85546875" customWidth="1"/>
    <col min="15620" max="15620" width="14.5703125" customWidth="1"/>
    <col min="15621" max="15621" width="13.5703125" customWidth="1"/>
    <col min="15622" max="15622" width="16.5703125" customWidth="1"/>
    <col min="15623" max="15623" width="15.28515625" customWidth="1"/>
    <col min="15873" max="15873" width="2" customWidth="1"/>
    <col min="15874" max="15874" width="15" customWidth="1"/>
    <col min="15875" max="15875" width="15.85546875" customWidth="1"/>
    <col min="15876" max="15876" width="14.5703125" customWidth="1"/>
    <col min="15877" max="15877" width="13.5703125" customWidth="1"/>
    <col min="15878" max="15878" width="16.5703125" customWidth="1"/>
    <col min="15879" max="15879" width="15.28515625" customWidth="1"/>
    <col min="16129" max="16129" width="2" customWidth="1"/>
    <col min="16130" max="16130" width="15" customWidth="1"/>
    <col min="16131" max="16131" width="15.85546875" customWidth="1"/>
    <col min="16132" max="16132" width="14.5703125" customWidth="1"/>
    <col min="16133" max="16133" width="13.5703125" customWidth="1"/>
    <col min="16134" max="16134" width="16.5703125" customWidth="1"/>
    <col min="16135" max="16135" width="15.28515625" customWidth="1"/>
  </cols>
  <sheetData>
    <row r="1" spans="1:57" ht="24.75" customHeight="1" thickBot="1" x14ac:dyDescent="0.25">
      <c r="A1" s="1" t="s">
        <v>413</v>
      </c>
      <c r="B1" s="2"/>
      <c r="C1" s="2"/>
      <c r="D1" s="2"/>
      <c r="E1" s="2"/>
      <c r="F1" s="2"/>
      <c r="G1" s="2"/>
    </row>
    <row r="2" spans="1:57" ht="12.75" customHeight="1" x14ac:dyDescent="0.2">
      <c r="A2" s="3" t="s">
        <v>0</v>
      </c>
      <c r="B2" s="4"/>
      <c r="C2" s="5">
        <f>Rekapitulace!H1</f>
        <v>0</v>
      </c>
      <c r="D2" s="5"/>
      <c r="E2" s="6"/>
      <c r="F2" s="7" t="s">
        <v>1</v>
      </c>
      <c r="G2" s="8"/>
    </row>
    <row r="3" spans="1:57" ht="3" hidden="1" customHeight="1" x14ac:dyDescent="0.2">
      <c r="A3" s="9"/>
      <c r="B3" s="10"/>
      <c r="C3" s="11"/>
      <c r="D3" s="11"/>
      <c r="E3" s="12"/>
      <c r="F3" s="13"/>
      <c r="G3" s="14"/>
    </row>
    <row r="4" spans="1:57" ht="12" customHeight="1" x14ac:dyDescent="0.2">
      <c r="A4" s="15" t="s">
        <v>2</v>
      </c>
      <c r="B4" s="10"/>
      <c r="C4" s="11" t="s">
        <v>3</v>
      </c>
      <c r="D4" s="11"/>
      <c r="E4" s="12"/>
      <c r="F4" s="13" t="s">
        <v>4</v>
      </c>
      <c r="G4" s="16"/>
    </row>
    <row r="5" spans="1:57" ht="12.95" customHeight="1" x14ac:dyDescent="0.2">
      <c r="A5" s="17" t="s">
        <v>79</v>
      </c>
      <c r="B5" s="18"/>
      <c r="C5" s="19" t="s">
        <v>80</v>
      </c>
      <c r="D5" s="20"/>
      <c r="E5" s="18"/>
      <c r="F5" s="13" t="s">
        <v>6</v>
      </c>
      <c r="G5" s="14"/>
    </row>
    <row r="6" spans="1:57" ht="12.95" customHeight="1" x14ac:dyDescent="0.2">
      <c r="A6" s="15" t="s">
        <v>7</v>
      </c>
      <c r="B6" s="10"/>
      <c r="C6" s="11" t="s">
        <v>8</v>
      </c>
      <c r="D6" s="11"/>
      <c r="E6" s="12"/>
      <c r="F6" s="13" t="s">
        <v>9</v>
      </c>
      <c r="G6" s="21">
        <v>0</v>
      </c>
    </row>
    <row r="7" spans="1:57" ht="12.95" customHeight="1" x14ac:dyDescent="0.2">
      <c r="A7" s="22" t="s">
        <v>77</v>
      </c>
      <c r="B7" s="23"/>
      <c r="C7" s="24" t="s">
        <v>78</v>
      </c>
      <c r="D7" s="25"/>
      <c r="E7" s="25"/>
      <c r="F7" s="26" t="s">
        <v>10</v>
      </c>
      <c r="G7" s="21">
        <f>IF(PocetMJ=0,,ROUND((F31+F33)/PocetMJ,1))</f>
        <v>0</v>
      </c>
    </row>
    <row r="8" spans="1:57" ht="12.95" customHeight="1" x14ac:dyDescent="0.2">
      <c r="A8" s="22"/>
      <c r="B8" s="23"/>
      <c r="C8" s="24" t="s">
        <v>339</v>
      </c>
      <c r="D8" s="25"/>
      <c r="E8" s="25"/>
      <c r="F8" s="26"/>
      <c r="G8" s="183"/>
    </row>
    <row r="9" spans="1:57" x14ac:dyDescent="0.2">
      <c r="A9" s="27" t="s">
        <v>11</v>
      </c>
      <c r="B9" s="13"/>
      <c r="C9" s="221"/>
      <c r="D9" s="221"/>
      <c r="E9" s="222"/>
      <c r="F9" s="13" t="s">
        <v>12</v>
      </c>
      <c r="G9" s="28"/>
    </row>
    <row r="10" spans="1:57" x14ac:dyDescent="0.2">
      <c r="A10" s="27" t="s">
        <v>13</v>
      </c>
      <c r="B10" s="13"/>
      <c r="C10" s="221">
        <f>Projektant</f>
        <v>0</v>
      </c>
      <c r="D10" s="221"/>
      <c r="E10" s="222"/>
      <c r="F10" s="13"/>
      <c r="G10" s="28"/>
    </row>
    <row r="11" spans="1:57" x14ac:dyDescent="0.2">
      <c r="A11" s="27" t="s">
        <v>14</v>
      </c>
      <c r="B11" s="13"/>
      <c r="C11" s="221"/>
      <c r="D11" s="221"/>
      <c r="E11" s="221"/>
      <c r="F11" s="13"/>
      <c r="G11" s="29"/>
      <c r="H11" s="30"/>
    </row>
    <row r="12" spans="1:57" ht="13.5" customHeight="1" x14ac:dyDescent="0.2">
      <c r="A12" s="27" t="s">
        <v>15</v>
      </c>
      <c r="B12" s="13"/>
      <c r="C12" s="221"/>
      <c r="D12" s="221"/>
      <c r="E12" s="221"/>
      <c r="F12" s="13" t="s">
        <v>16</v>
      </c>
      <c r="G12" s="29"/>
      <c r="BA12" s="31"/>
      <c r="BB12" s="31"/>
      <c r="BC12" s="31"/>
      <c r="BD12" s="31"/>
      <c r="BE12" s="31"/>
    </row>
    <row r="13" spans="1:57" ht="12.75" customHeight="1" x14ac:dyDescent="0.2">
      <c r="A13" s="32" t="s">
        <v>17</v>
      </c>
      <c r="B13" s="10"/>
      <c r="C13" s="223"/>
      <c r="D13" s="223"/>
      <c r="E13" s="223"/>
      <c r="F13" s="33" t="s">
        <v>18</v>
      </c>
      <c r="G13" s="34"/>
    </row>
    <row r="14" spans="1:57" ht="28.5" customHeight="1" thickBot="1" x14ac:dyDescent="0.25">
      <c r="A14" s="35" t="s">
        <v>19</v>
      </c>
      <c r="B14" s="36"/>
      <c r="C14" s="36"/>
      <c r="D14" s="36"/>
      <c r="E14" s="37"/>
      <c r="F14" s="37"/>
      <c r="G14" s="38"/>
    </row>
    <row r="15" spans="1:57" ht="17.25" customHeight="1" thickBot="1" x14ac:dyDescent="0.25">
      <c r="A15" s="39" t="s">
        <v>20</v>
      </c>
      <c r="B15" s="40"/>
      <c r="C15" s="41"/>
      <c r="D15" s="42" t="s">
        <v>21</v>
      </c>
      <c r="E15" s="43"/>
      <c r="F15" s="43"/>
      <c r="G15" s="41"/>
    </row>
    <row r="16" spans="1:57" ht="15.95" customHeight="1" x14ac:dyDescent="0.2">
      <c r="A16" s="44"/>
      <c r="B16" s="45" t="s">
        <v>22</v>
      </c>
      <c r="C16" s="46">
        <f>HSV</f>
        <v>0</v>
      </c>
      <c r="D16" s="47" t="str">
        <f>Rekapitulace!A28</f>
        <v>Ztížené výrobní podmínky</v>
      </c>
      <c r="E16" s="48"/>
      <c r="F16" s="49"/>
      <c r="G16" s="46">
        <f>Rekapitulace!I28</f>
        <v>0</v>
      </c>
    </row>
    <row r="17" spans="1:7" ht="15.95" customHeight="1" x14ac:dyDescent="0.2">
      <c r="A17" s="44" t="s">
        <v>23</v>
      </c>
      <c r="B17" s="45" t="s">
        <v>24</v>
      </c>
      <c r="C17" s="46">
        <f>PSV</f>
        <v>0</v>
      </c>
      <c r="D17" s="9" t="str">
        <f>Rekapitulace!A29</f>
        <v>Oborová přirážka</v>
      </c>
      <c r="E17" s="50"/>
      <c r="F17" s="51"/>
      <c r="G17" s="46">
        <f>Rekapitulace!I29</f>
        <v>0</v>
      </c>
    </row>
    <row r="18" spans="1:7" ht="15.95" customHeight="1" x14ac:dyDescent="0.2">
      <c r="A18" s="44" t="s">
        <v>25</v>
      </c>
      <c r="B18" s="45" t="s">
        <v>26</v>
      </c>
      <c r="C18" s="46">
        <f>Mont</f>
        <v>0</v>
      </c>
      <c r="D18" s="9" t="str">
        <f>Rekapitulace!A30</f>
        <v>Přesun stavebních kapacit</v>
      </c>
      <c r="E18" s="50"/>
      <c r="F18" s="51"/>
      <c r="G18" s="46">
        <f>Rekapitulace!I30</f>
        <v>0</v>
      </c>
    </row>
    <row r="19" spans="1:7" ht="15.95" customHeight="1" x14ac:dyDescent="0.2">
      <c r="A19" s="52" t="s">
        <v>27</v>
      </c>
      <c r="B19" s="53" t="s">
        <v>28</v>
      </c>
      <c r="C19" s="46">
        <f>Dodavka</f>
        <v>0</v>
      </c>
      <c r="D19" s="9" t="str">
        <f>Rekapitulace!A31</f>
        <v>Mimostaveništní doprava</v>
      </c>
      <c r="E19" s="50"/>
      <c r="F19" s="51"/>
      <c r="G19" s="46">
        <f>Rekapitulace!I31</f>
        <v>0</v>
      </c>
    </row>
    <row r="20" spans="1:7" ht="15.95" customHeight="1" x14ac:dyDescent="0.2">
      <c r="A20" s="54" t="s">
        <v>29</v>
      </c>
      <c r="B20" s="45"/>
      <c r="C20" s="46">
        <f>SUM(C16:C19)</f>
        <v>0</v>
      </c>
      <c r="D20" s="9" t="str">
        <f>Rekapitulace!A32</f>
        <v>Zařízení staveniště</v>
      </c>
      <c r="E20" s="50"/>
      <c r="F20" s="51"/>
      <c r="G20" s="46">
        <f>Rekapitulace!I32</f>
        <v>0</v>
      </c>
    </row>
    <row r="21" spans="1:7" ht="15.95" customHeight="1" x14ac:dyDescent="0.2">
      <c r="A21" s="54"/>
      <c r="B21" s="45"/>
      <c r="C21" s="46"/>
      <c r="D21" s="9" t="str">
        <f>Rekapitulace!A33</f>
        <v>Provoz investora</v>
      </c>
      <c r="E21" s="50"/>
      <c r="F21" s="51"/>
      <c r="G21" s="46">
        <f>Rekapitulace!I33</f>
        <v>0</v>
      </c>
    </row>
    <row r="22" spans="1:7" ht="15.95" customHeight="1" x14ac:dyDescent="0.2">
      <c r="A22" s="54" t="s">
        <v>30</v>
      </c>
      <c r="B22" s="45"/>
      <c r="C22" s="46">
        <f>HZS</f>
        <v>0</v>
      </c>
      <c r="D22" s="9" t="str">
        <f>Rekapitulace!A34</f>
        <v>Kompletační činnost (IČD)</v>
      </c>
      <c r="E22" s="50"/>
      <c r="F22" s="51"/>
      <c r="G22" s="46">
        <f>Rekapitulace!I34</f>
        <v>0</v>
      </c>
    </row>
    <row r="23" spans="1:7" ht="15.95" customHeight="1" x14ac:dyDescent="0.2">
      <c r="A23" s="55" t="s">
        <v>31</v>
      </c>
      <c r="B23" s="56"/>
      <c r="C23" s="46">
        <f>C20+C22</f>
        <v>0</v>
      </c>
      <c r="D23" s="9" t="s">
        <v>32</v>
      </c>
      <c r="E23" s="50"/>
      <c r="F23" s="51"/>
      <c r="G23" s="46">
        <f>G24-SUM(G16:G22)</f>
        <v>0</v>
      </c>
    </row>
    <row r="24" spans="1:7" ht="15.95" customHeight="1" thickBot="1" x14ac:dyDescent="0.25">
      <c r="A24" s="224" t="s">
        <v>33</v>
      </c>
      <c r="B24" s="225"/>
      <c r="C24" s="57">
        <f>C23+G24</f>
        <v>0</v>
      </c>
      <c r="D24" s="58" t="s">
        <v>34</v>
      </c>
      <c r="E24" s="59"/>
      <c r="F24" s="60"/>
      <c r="G24" s="46">
        <f>VRN</f>
        <v>0</v>
      </c>
    </row>
    <row r="25" spans="1:7" x14ac:dyDescent="0.2">
      <c r="A25" s="61" t="s">
        <v>35</v>
      </c>
      <c r="B25" s="62"/>
      <c r="C25" s="63"/>
      <c r="D25" s="62" t="s">
        <v>36</v>
      </c>
      <c r="E25" s="62"/>
      <c r="F25" s="64" t="s">
        <v>37</v>
      </c>
      <c r="G25" s="65"/>
    </row>
    <row r="26" spans="1:7" x14ac:dyDescent="0.2">
      <c r="A26" s="55" t="s">
        <v>38</v>
      </c>
      <c r="B26" s="56"/>
      <c r="C26" s="66"/>
      <c r="D26" s="56" t="s">
        <v>38</v>
      </c>
      <c r="E26" s="56"/>
      <c r="F26" s="67" t="s">
        <v>38</v>
      </c>
      <c r="G26" s="68"/>
    </row>
    <row r="27" spans="1:7" ht="37.5" customHeight="1" x14ac:dyDescent="0.2">
      <c r="A27" s="55" t="s">
        <v>39</v>
      </c>
      <c r="B27" s="69"/>
      <c r="C27" s="66"/>
      <c r="D27" s="56" t="s">
        <v>39</v>
      </c>
      <c r="E27" s="56"/>
      <c r="F27" s="67" t="s">
        <v>39</v>
      </c>
      <c r="G27" s="68"/>
    </row>
    <row r="28" spans="1:7" x14ac:dyDescent="0.2">
      <c r="A28" s="55"/>
      <c r="B28" s="70"/>
      <c r="C28" s="66"/>
      <c r="D28" s="56"/>
      <c r="E28" s="56"/>
      <c r="F28" s="67"/>
      <c r="G28" s="68"/>
    </row>
    <row r="29" spans="1:7" x14ac:dyDescent="0.2">
      <c r="A29" s="55" t="s">
        <v>40</v>
      </c>
      <c r="B29" s="56"/>
      <c r="C29" s="66"/>
      <c r="D29" s="67" t="s">
        <v>41</v>
      </c>
      <c r="E29" s="66"/>
      <c r="F29" s="56" t="s">
        <v>41</v>
      </c>
      <c r="G29" s="68"/>
    </row>
    <row r="30" spans="1:7" ht="69" customHeight="1" x14ac:dyDescent="0.2">
      <c r="A30" s="55"/>
      <c r="B30" s="56"/>
      <c r="C30" s="71"/>
      <c r="D30" s="72"/>
      <c r="E30" s="71"/>
      <c r="F30" s="56"/>
      <c r="G30" s="68"/>
    </row>
    <row r="31" spans="1:7" x14ac:dyDescent="0.2">
      <c r="A31" s="73" t="s">
        <v>42</v>
      </c>
      <c r="B31" s="74"/>
      <c r="C31" s="75">
        <v>21</v>
      </c>
      <c r="D31" s="74" t="s">
        <v>43</v>
      </c>
      <c r="E31" s="76"/>
      <c r="F31" s="226">
        <f>C24-F33</f>
        <v>0</v>
      </c>
      <c r="G31" s="227"/>
    </row>
    <row r="32" spans="1:7" x14ac:dyDescent="0.2">
      <c r="A32" s="73" t="s">
        <v>44</v>
      </c>
      <c r="B32" s="74"/>
      <c r="C32" s="75">
        <f>SazbaDPH1</f>
        <v>21</v>
      </c>
      <c r="D32" s="74" t="s">
        <v>45</v>
      </c>
      <c r="E32" s="76"/>
      <c r="F32" s="226">
        <f>ROUND(PRODUCT(F31,C32/100),0)</f>
        <v>0</v>
      </c>
      <c r="G32" s="227"/>
    </row>
    <row r="33" spans="1:8" x14ac:dyDescent="0.2">
      <c r="A33" s="73" t="s">
        <v>42</v>
      </c>
      <c r="B33" s="74"/>
      <c r="C33" s="75">
        <v>0</v>
      </c>
      <c r="D33" s="74" t="s">
        <v>45</v>
      </c>
      <c r="E33" s="76"/>
      <c r="F33" s="226">
        <v>0</v>
      </c>
      <c r="G33" s="227"/>
    </row>
    <row r="34" spans="1:8" x14ac:dyDescent="0.2">
      <c r="A34" s="73" t="s">
        <v>44</v>
      </c>
      <c r="B34" s="77"/>
      <c r="C34" s="78">
        <f>SazbaDPH2</f>
        <v>0</v>
      </c>
      <c r="D34" s="74" t="s">
        <v>45</v>
      </c>
      <c r="E34" s="51"/>
      <c r="F34" s="226">
        <f>ROUND(PRODUCT(F33,C34/100),0)</f>
        <v>0</v>
      </c>
      <c r="G34" s="227"/>
    </row>
    <row r="35" spans="1:8" s="82" customFormat="1" ht="19.5" customHeight="1" thickBot="1" x14ac:dyDescent="0.3">
      <c r="A35" s="79" t="s">
        <v>46</v>
      </c>
      <c r="B35" s="80"/>
      <c r="C35" s="80"/>
      <c r="D35" s="80"/>
      <c r="E35" s="81"/>
      <c r="F35" s="228">
        <f>ROUND(SUM(F31:F34),0)</f>
        <v>0</v>
      </c>
      <c r="G35" s="229"/>
    </row>
    <row r="37" spans="1:8" x14ac:dyDescent="0.2">
      <c r="A37" t="s">
        <v>47</v>
      </c>
      <c r="H37" t="s">
        <v>5</v>
      </c>
    </row>
    <row r="38" spans="1:8" ht="14.25" customHeight="1" x14ac:dyDescent="0.2">
      <c r="B38" s="220"/>
      <c r="C38" s="220"/>
      <c r="D38" s="220"/>
      <c r="E38" s="220"/>
      <c r="F38" s="220"/>
      <c r="G38" s="220"/>
      <c r="H38" t="s">
        <v>5</v>
      </c>
    </row>
    <row r="39" spans="1:8" ht="12.75" customHeight="1" x14ac:dyDescent="0.2">
      <c r="A39" s="83"/>
      <c r="B39" s="220"/>
      <c r="C39" s="220"/>
      <c r="D39" s="220"/>
      <c r="E39" s="220"/>
      <c r="F39" s="220"/>
      <c r="G39" s="220"/>
      <c r="H39" t="s">
        <v>5</v>
      </c>
    </row>
    <row r="40" spans="1:8" x14ac:dyDescent="0.2">
      <c r="A40" s="83"/>
      <c r="B40" s="220"/>
      <c r="C40" s="220"/>
      <c r="D40" s="220"/>
      <c r="E40" s="220"/>
      <c r="F40" s="220"/>
      <c r="G40" s="220"/>
      <c r="H40" t="s">
        <v>5</v>
      </c>
    </row>
    <row r="41" spans="1:8" x14ac:dyDescent="0.2">
      <c r="A41" s="83"/>
      <c r="B41" s="220"/>
      <c r="C41" s="220"/>
      <c r="D41" s="220"/>
      <c r="E41" s="220"/>
      <c r="F41" s="220"/>
      <c r="G41" s="220"/>
      <c r="H41" t="s">
        <v>5</v>
      </c>
    </row>
    <row r="42" spans="1:8" x14ac:dyDescent="0.2">
      <c r="A42" s="83"/>
      <c r="B42" s="220"/>
      <c r="C42" s="220"/>
      <c r="D42" s="220"/>
      <c r="E42" s="220"/>
      <c r="F42" s="220"/>
      <c r="G42" s="220"/>
      <c r="H42" t="s">
        <v>5</v>
      </c>
    </row>
    <row r="43" spans="1:8" x14ac:dyDescent="0.2">
      <c r="A43" s="83"/>
      <c r="B43" s="220"/>
      <c r="C43" s="220"/>
      <c r="D43" s="220"/>
      <c r="E43" s="220"/>
      <c r="F43" s="220"/>
      <c r="G43" s="220"/>
      <c r="H43" t="s">
        <v>5</v>
      </c>
    </row>
    <row r="44" spans="1:8" x14ac:dyDescent="0.2">
      <c r="A44" s="83"/>
      <c r="B44" s="220"/>
      <c r="C44" s="220"/>
      <c r="D44" s="220"/>
      <c r="E44" s="220"/>
      <c r="F44" s="220"/>
      <c r="G44" s="220"/>
      <c r="H44" t="s">
        <v>5</v>
      </c>
    </row>
    <row r="45" spans="1:8" x14ac:dyDescent="0.2">
      <c r="A45" s="83"/>
      <c r="B45" s="220"/>
      <c r="C45" s="220"/>
      <c r="D45" s="220"/>
      <c r="E45" s="220"/>
      <c r="F45" s="220"/>
      <c r="G45" s="220"/>
      <c r="H45" t="s">
        <v>5</v>
      </c>
    </row>
    <row r="46" spans="1:8" ht="0.75" customHeight="1" x14ac:dyDescent="0.2">
      <c r="A46" s="83"/>
      <c r="B46" s="220"/>
      <c r="C46" s="220"/>
      <c r="D46" s="220"/>
      <c r="E46" s="220"/>
      <c r="F46" s="220"/>
      <c r="G46" s="220"/>
      <c r="H46" t="s">
        <v>5</v>
      </c>
    </row>
    <row r="47" spans="1:8" x14ac:dyDescent="0.2">
      <c r="B47" s="219"/>
      <c r="C47" s="219"/>
      <c r="D47" s="219"/>
      <c r="E47" s="219"/>
      <c r="F47" s="219"/>
      <c r="G47" s="219"/>
    </row>
    <row r="48" spans="1:8" x14ac:dyDescent="0.2">
      <c r="B48" s="219"/>
      <c r="C48" s="219"/>
      <c r="D48" s="219"/>
      <c r="E48" s="219"/>
      <c r="F48" s="219"/>
      <c r="G48" s="219"/>
    </row>
    <row r="49" spans="2:7" x14ac:dyDescent="0.2">
      <c r="B49" s="219"/>
      <c r="C49" s="219"/>
      <c r="D49" s="219"/>
      <c r="E49" s="219"/>
      <c r="F49" s="219"/>
      <c r="G49" s="219"/>
    </row>
    <row r="50" spans="2:7" x14ac:dyDescent="0.2">
      <c r="B50" s="219"/>
      <c r="C50" s="219"/>
      <c r="D50" s="219"/>
      <c r="E50" s="219"/>
      <c r="F50" s="219"/>
      <c r="G50" s="219"/>
    </row>
    <row r="51" spans="2:7" x14ac:dyDescent="0.2">
      <c r="B51" s="219"/>
      <c r="C51" s="219"/>
      <c r="D51" s="219"/>
      <c r="E51" s="219"/>
      <c r="F51" s="219"/>
      <c r="G51" s="219"/>
    </row>
    <row r="52" spans="2:7" x14ac:dyDescent="0.2">
      <c r="B52" s="219"/>
      <c r="C52" s="219"/>
      <c r="D52" s="219"/>
      <c r="E52" s="219"/>
      <c r="F52" s="219"/>
      <c r="G52" s="219"/>
    </row>
    <row r="53" spans="2:7" x14ac:dyDescent="0.2">
      <c r="B53" s="219"/>
      <c r="C53" s="219"/>
      <c r="D53" s="219"/>
      <c r="E53" s="219"/>
      <c r="F53" s="219"/>
      <c r="G53" s="219"/>
    </row>
    <row r="54" spans="2:7" x14ac:dyDescent="0.2">
      <c r="B54" s="219"/>
      <c r="C54" s="219"/>
      <c r="D54" s="219"/>
      <c r="E54" s="219"/>
      <c r="F54" s="219"/>
      <c r="G54" s="219"/>
    </row>
    <row r="55" spans="2:7" x14ac:dyDescent="0.2">
      <c r="B55" s="219"/>
      <c r="C55" s="219"/>
      <c r="D55" s="219"/>
      <c r="E55" s="219"/>
      <c r="F55" s="219"/>
      <c r="G55" s="219"/>
    </row>
    <row r="56" spans="2:7" x14ac:dyDescent="0.2">
      <c r="B56" s="219"/>
      <c r="C56" s="219"/>
      <c r="D56" s="219"/>
      <c r="E56" s="219"/>
      <c r="F56" s="219"/>
      <c r="G56" s="219"/>
    </row>
  </sheetData>
  <mergeCells count="22">
    <mergeCell ref="B38:G46"/>
    <mergeCell ref="C9:E9"/>
    <mergeCell ref="C10:E10"/>
    <mergeCell ref="C11:E11"/>
    <mergeCell ref="C12:E12"/>
    <mergeCell ref="C13:E13"/>
    <mergeCell ref="A24:B24"/>
    <mergeCell ref="F31:G31"/>
    <mergeCell ref="F32:G32"/>
    <mergeCell ref="F33:G33"/>
    <mergeCell ref="F34:G34"/>
    <mergeCell ref="F35:G35"/>
    <mergeCell ref="B53:G53"/>
    <mergeCell ref="B54:G54"/>
    <mergeCell ref="B55:G55"/>
    <mergeCell ref="B56:G56"/>
    <mergeCell ref="B47:G47"/>
    <mergeCell ref="B48:G48"/>
    <mergeCell ref="B49:G49"/>
    <mergeCell ref="B50:G50"/>
    <mergeCell ref="B51:G51"/>
    <mergeCell ref="B52:G52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C2A84-5A45-4774-A0E2-729B102B111C}">
  <sheetPr codeName="List31"/>
  <dimension ref="A1:IV87"/>
  <sheetViews>
    <sheetView workbookViewId="0">
      <selection activeCell="C51" sqref="C51"/>
    </sheetView>
  </sheetViews>
  <sheetFormatPr defaultRowHeight="12.75" x14ac:dyDescent="0.2"/>
  <cols>
    <col min="1" max="1" width="5.85546875" customWidth="1"/>
    <col min="2" max="2" width="6.140625" customWidth="1"/>
    <col min="3" max="3" width="11.42578125" customWidth="1"/>
    <col min="4" max="4" width="15.85546875" customWidth="1"/>
    <col min="5" max="5" width="11.28515625" customWidth="1"/>
    <col min="6" max="6" width="10.85546875" customWidth="1"/>
    <col min="7" max="7" width="11" customWidth="1"/>
    <col min="8" max="8" width="11.140625" customWidth="1"/>
    <col min="9" max="9" width="10.7109375" customWidth="1"/>
    <col min="11" max="11" width="10.140625" bestFit="1" customWidth="1"/>
    <col min="257" max="257" width="5.85546875" customWidth="1"/>
    <col min="258" max="258" width="6.140625" customWidth="1"/>
    <col min="259" max="259" width="11.42578125" customWidth="1"/>
    <col min="260" max="260" width="15.85546875" customWidth="1"/>
    <col min="261" max="261" width="11.28515625" customWidth="1"/>
    <col min="262" max="262" width="10.85546875" customWidth="1"/>
    <col min="263" max="263" width="11" customWidth="1"/>
    <col min="264" max="264" width="11.140625" customWidth="1"/>
    <col min="265" max="265" width="10.7109375" customWidth="1"/>
    <col min="513" max="513" width="5.85546875" customWidth="1"/>
    <col min="514" max="514" width="6.140625" customWidth="1"/>
    <col min="515" max="515" width="11.42578125" customWidth="1"/>
    <col min="516" max="516" width="15.85546875" customWidth="1"/>
    <col min="517" max="517" width="11.28515625" customWidth="1"/>
    <col min="518" max="518" width="10.85546875" customWidth="1"/>
    <col min="519" max="519" width="11" customWidth="1"/>
    <col min="520" max="520" width="11.140625" customWidth="1"/>
    <col min="521" max="521" width="10.7109375" customWidth="1"/>
    <col min="769" max="769" width="5.85546875" customWidth="1"/>
    <col min="770" max="770" width="6.140625" customWidth="1"/>
    <col min="771" max="771" width="11.42578125" customWidth="1"/>
    <col min="772" max="772" width="15.85546875" customWidth="1"/>
    <col min="773" max="773" width="11.28515625" customWidth="1"/>
    <col min="774" max="774" width="10.85546875" customWidth="1"/>
    <col min="775" max="775" width="11" customWidth="1"/>
    <col min="776" max="776" width="11.140625" customWidth="1"/>
    <col min="777" max="777" width="10.7109375" customWidth="1"/>
    <col min="1025" max="1025" width="5.85546875" customWidth="1"/>
    <col min="1026" max="1026" width="6.140625" customWidth="1"/>
    <col min="1027" max="1027" width="11.42578125" customWidth="1"/>
    <col min="1028" max="1028" width="15.85546875" customWidth="1"/>
    <col min="1029" max="1029" width="11.28515625" customWidth="1"/>
    <col min="1030" max="1030" width="10.85546875" customWidth="1"/>
    <col min="1031" max="1031" width="11" customWidth="1"/>
    <col min="1032" max="1032" width="11.140625" customWidth="1"/>
    <col min="1033" max="1033" width="10.7109375" customWidth="1"/>
    <col min="1281" max="1281" width="5.85546875" customWidth="1"/>
    <col min="1282" max="1282" width="6.140625" customWidth="1"/>
    <col min="1283" max="1283" width="11.42578125" customWidth="1"/>
    <col min="1284" max="1284" width="15.85546875" customWidth="1"/>
    <col min="1285" max="1285" width="11.28515625" customWidth="1"/>
    <col min="1286" max="1286" width="10.85546875" customWidth="1"/>
    <col min="1287" max="1287" width="11" customWidth="1"/>
    <col min="1288" max="1288" width="11.140625" customWidth="1"/>
    <col min="1289" max="1289" width="10.7109375" customWidth="1"/>
    <col min="1537" max="1537" width="5.85546875" customWidth="1"/>
    <col min="1538" max="1538" width="6.140625" customWidth="1"/>
    <col min="1539" max="1539" width="11.42578125" customWidth="1"/>
    <col min="1540" max="1540" width="15.85546875" customWidth="1"/>
    <col min="1541" max="1541" width="11.28515625" customWidth="1"/>
    <col min="1542" max="1542" width="10.85546875" customWidth="1"/>
    <col min="1543" max="1543" width="11" customWidth="1"/>
    <col min="1544" max="1544" width="11.140625" customWidth="1"/>
    <col min="1545" max="1545" width="10.7109375" customWidth="1"/>
    <col min="1793" max="1793" width="5.85546875" customWidth="1"/>
    <col min="1794" max="1794" width="6.140625" customWidth="1"/>
    <col min="1795" max="1795" width="11.42578125" customWidth="1"/>
    <col min="1796" max="1796" width="15.85546875" customWidth="1"/>
    <col min="1797" max="1797" width="11.28515625" customWidth="1"/>
    <col min="1798" max="1798" width="10.85546875" customWidth="1"/>
    <col min="1799" max="1799" width="11" customWidth="1"/>
    <col min="1800" max="1800" width="11.140625" customWidth="1"/>
    <col min="1801" max="1801" width="10.7109375" customWidth="1"/>
    <col min="2049" max="2049" width="5.85546875" customWidth="1"/>
    <col min="2050" max="2050" width="6.140625" customWidth="1"/>
    <col min="2051" max="2051" width="11.42578125" customWidth="1"/>
    <col min="2052" max="2052" width="15.85546875" customWidth="1"/>
    <col min="2053" max="2053" width="11.28515625" customWidth="1"/>
    <col min="2054" max="2054" width="10.85546875" customWidth="1"/>
    <col min="2055" max="2055" width="11" customWidth="1"/>
    <col min="2056" max="2056" width="11.140625" customWidth="1"/>
    <col min="2057" max="2057" width="10.7109375" customWidth="1"/>
    <col min="2305" max="2305" width="5.85546875" customWidth="1"/>
    <col min="2306" max="2306" width="6.140625" customWidth="1"/>
    <col min="2307" max="2307" width="11.42578125" customWidth="1"/>
    <col min="2308" max="2308" width="15.85546875" customWidth="1"/>
    <col min="2309" max="2309" width="11.28515625" customWidth="1"/>
    <col min="2310" max="2310" width="10.85546875" customWidth="1"/>
    <col min="2311" max="2311" width="11" customWidth="1"/>
    <col min="2312" max="2312" width="11.140625" customWidth="1"/>
    <col min="2313" max="2313" width="10.7109375" customWidth="1"/>
    <col min="2561" max="2561" width="5.85546875" customWidth="1"/>
    <col min="2562" max="2562" width="6.140625" customWidth="1"/>
    <col min="2563" max="2563" width="11.42578125" customWidth="1"/>
    <col min="2564" max="2564" width="15.85546875" customWidth="1"/>
    <col min="2565" max="2565" width="11.28515625" customWidth="1"/>
    <col min="2566" max="2566" width="10.85546875" customWidth="1"/>
    <col min="2567" max="2567" width="11" customWidth="1"/>
    <col min="2568" max="2568" width="11.140625" customWidth="1"/>
    <col min="2569" max="2569" width="10.7109375" customWidth="1"/>
    <col min="2817" max="2817" width="5.85546875" customWidth="1"/>
    <col min="2818" max="2818" width="6.140625" customWidth="1"/>
    <col min="2819" max="2819" width="11.42578125" customWidth="1"/>
    <col min="2820" max="2820" width="15.85546875" customWidth="1"/>
    <col min="2821" max="2821" width="11.28515625" customWidth="1"/>
    <col min="2822" max="2822" width="10.85546875" customWidth="1"/>
    <col min="2823" max="2823" width="11" customWidth="1"/>
    <col min="2824" max="2824" width="11.140625" customWidth="1"/>
    <col min="2825" max="2825" width="10.7109375" customWidth="1"/>
    <col min="3073" max="3073" width="5.85546875" customWidth="1"/>
    <col min="3074" max="3074" width="6.140625" customWidth="1"/>
    <col min="3075" max="3075" width="11.42578125" customWidth="1"/>
    <col min="3076" max="3076" width="15.85546875" customWidth="1"/>
    <col min="3077" max="3077" width="11.28515625" customWidth="1"/>
    <col min="3078" max="3078" width="10.85546875" customWidth="1"/>
    <col min="3079" max="3079" width="11" customWidth="1"/>
    <col min="3080" max="3080" width="11.140625" customWidth="1"/>
    <col min="3081" max="3081" width="10.7109375" customWidth="1"/>
    <col min="3329" max="3329" width="5.85546875" customWidth="1"/>
    <col min="3330" max="3330" width="6.140625" customWidth="1"/>
    <col min="3331" max="3331" width="11.42578125" customWidth="1"/>
    <col min="3332" max="3332" width="15.85546875" customWidth="1"/>
    <col min="3333" max="3333" width="11.28515625" customWidth="1"/>
    <col min="3334" max="3334" width="10.85546875" customWidth="1"/>
    <col min="3335" max="3335" width="11" customWidth="1"/>
    <col min="3336" max="3336" width="11.140625" customWidth="1"/>
    <col min="3337" max="3337" width="10.7109375" customWidth="1"/>
    <col min="3585" max="3585" width="5.85546875" customWidth="1"/>
    <col min="3586" max="3586" width="6.140625" customWidth="1"/>
    <col min="3587" max="3587" width="11.42578125" customWidth="1"/>
    <col min="3588" max="3588" width="15.85546875" customWidth="1"/>
    <col min="3589" max="3589" width="11.28515625" customWidth="1"/>
    <col min="3590" max="3590" width="10.85546875" customWidth="1"/>
    <col min="3591" max="3591" width="11" customWidth="1"/>
    <col min="3592" max="3592" width="11.140625" customWidth="1"/>
    <col min="3593" max="3593" width="10.7109375" customWidth="1"/>
    <col min="3841" max="3841" width="5.85546875" customWidth="1"/>
    <col min="3842" max="3842" width="6.140625" customWidth="1"/>
    <col min="3843" max="3843" width="11.42578125" customWidth="1"/>
    <col min="3844" max="3844" width="15.85546875" customWidth="1"/>
    <col min="3845" max="3845" width="11.28515625" customWidth="1"/>
    <col min="3846" max="3846" width="10.85546875" customWidth="1"/>
    <col min="3847" max="3847" width="11" customWidth="1"/>
    <col min="3848" max="3848" width="11.140625" customWidth="1"/>
    <col min="3849" max="3849" width="10.7109375" customWidth="1"/>
    <col min="4097" max="4097" width="5.85546875" customWidth="1"/>
    <col min="4098" max="4098" width="6.140625" customWidth="1"/>
    <col min="4099" max="4099" width="11.42578125" customWidth="1"/>
    <col min="4100" max="4100" width="15.85546875" customWidth="1"/>
    <col min="4101" max="4101" width="11.28515625" customWidth="1"/>
    <col min="4102" max="4102" width="10.85546875" customWidth="1"/>
    <col min="4103" max="4103" width="11" customWidth="1"/>
    <col min="4104" max="4104" width="11.140625" customWidth="1"/>
    <col min="4105" max="4105" width="10.7109375" customWidth="1"/>
    <col min="4353" max="4353" width="5.85546875" customWidth="1"/>
    <col min="4354" max="4354" width="6.140625" customWidth="1"/>
    <col min="4355" max="4355" width="11.42578125" customWidth="1"/>
    <col min="4356" max="4356" width="15.85546875" customWidth="1"/>
    <col min="4357" max="4357" width="11.28515625" customWidth="1"/>
    <col min="4358" max="4358" width="10.85546875" customWidth="1"/>
    <col min="4359" max="4359" width="11" customWidth="1"/>
    <col min="4360" max="4360" width="11.140625" customWidth="1"/>
    <col min="4361" max="4361" width="10.7109375" customWidth="1"/>
    <col min="4609" max="4609" width="5.85546875" customWidth="1"/>
    <col min="4610" max="4610" width="6.140625" customWidth="1"/>
    <col min="4611" max="4611" width="11.42578125" customWidth="1"/>
    <col min="4612" max="4612" width="15.85546875" customWidth="1"/>
    <col min="4613" max="4613" width="11.28515625" customWidth="1"/>
    <col min="4614" max="4614" width="10.85546875" customWidth="1"/>
    <col min="4615" max="4615" width="11" customWidth="1"/>
    <col min="4616" max="4616" width="11.140625" customWidth="1"/>
    <col min="4617" max="4617" width="10.7109375" customWidth="1"/>
    <col min="4865" max="4865" width="5.85546875" customWidth="1"/>
    <col min="4866" max="4866" width="6.140625" customWidth="1"/>
    <col min="4867" max="4867" width="11.42578125" customWidth="1"/>
    <col min="4868" max="4868" width="15.85546875" customWidth="1"/>
    <col min="4869" max="4869" width="11.28515625" customWidth="1"/>
    <col min="4870" max="4870" width="10.85546875" customWidth="1"/>
    <col min="4871" max="4871" width="11" customWidth="1"/>
    <col min="4872" max="4872" width="11.140625" customWidth="1"/>
    <col min="4873" max="4873" width="10.7109375" customWidth="1"/>
    <col min="5121" max="5121" width="5.85546875" customWidth="1"/>
    <col min="5122" max="5122" width="6.140625" customWidth="1"/>
    <col min="5123" max="5123" width="11.42578125" customWidth="1"/>
    <col min="5124" max="5124" width="15.85546875" customWidth="1"/>
    <col min="5125" max="5125" width="11.28515625" customWidth="1"/>
    <col min="5126" max="5126" width="10.85546875" customWidth="1"/>
    <col min="5127" max="5127" width="11" customWidth="1"/>
    <col min="5128" max="5128" width="11.140625" customWidth="1"/>
    <col min="5129" max="5129" width="10.7109375" customWidth="1"/>
    <col min="5377" max="5377" width="5.85546875" customWidth="1"/>
    <col min="5378" max="5378" width="6.140625" customWidth="1"/>
    <col min="5379" max="5379" width="11.42578125" customWidth="1"/>
    <col min="5380" max="5380" width="15.85546875" customWidth="1"/>
    <col min="5381" max="5381" width="11.28515625" customWidth="1"/>
    <col min="5382" max="5382" width="10.85546875" customWidth="1"/>
    <col min="5383" max="5383" width="11" customWidth="1"/>
    <col min="5384" max="5384" width="11.140625" customWidth="1"/>
    <col min="5385" max="5385" width="10.7109375" customWidth="1"/>
    <col min="5633" max="5633" width="5.85546875" customWidth="1"/>
    <col min="5634" max="5634" width="6.140625" customWidth="1"/>
    <col min="5635" max="5635" width="11.42578125" customWidth="1"/>
    <col min="5636" max="5636" width="15.85546875" customWidth="1"/>
    <col min="5637" max="5637" width="11.28515625" customWidth="1"/>
    <col min="5638" max="5638" width="10.85546875" customWidth="1"/>
    <col min="5639" max="5639" width="11" customWidth="1"/>
    <col min="5640" max="5640" width="11.140625" customWidth="1"/>
    <col min="5641" max="5641" width="10.7109375" customWidth="1"/>
    <col min="5889" max="5889" width="5.85546875" customWidth="1"/>
    <col min="5890" max="5890" width="6.140625" customWidth="1"/>
    <col min="5891" max="5891" width="11.42578125" customWidth="1"/>
    <col min="5892" max="5892" width="15.85546875" customWidth="1"/>
    <col min="5893" max="5893" width="11.28515625" customWidth="1"/>
    <col min="5894" max="5894" width="10.85546875" customWidth="1"/>
    <col min="5895" max="5895" width="11" customWidth="1"/>
    <col min="5896" max="5896" width="11.140625" customWidth="1"/>
    <col min="5897" max="5897" width="10.7109375" customWidth="1"/>
    <col min="6145" max="6145" width="5.85546875" customWidth="1"/>
    <col min="6146" max="6146" width="6.140625" customWidth="1"/>
    <col min="6147" max="6147" width="11.42578125" customWidth="1"/>
    <col min="6148" max="6148" width="15.85546875" customWidth="1"/>
    <col min="6149" max="6149" width="11.28515625" customWidth="1"/>
    <col min="6150" max="6150" width="10.85546875" customWidth="1"/>
    <col min="6151" max="6151" width="11" customWidth="1"/>
    <col min="6152" max="6152" width="11.140625" customWidth="1"/>
    <col min="6153" max="6153" width="10.7109375" customWidth="1"/>
    <col min="6401" max="6401" width="5.85546875" customWidth="1"/>
    <col min="6402" max="6402" width="6.140625" customWidth="1"/>
    <col min="6403" max="6403" width="11.42578125" customWidth="1"/>
    <col min="6404" max="6404" width="15.85546875" customWidth="1"/>
    <col min="6405" max="6405" width="11.28515625" customWidth="1"/>
    <col min="6406" max="6406" width="10.85546875" customWidth="1"/>
    <col min="6407" max="6407" width="11" customWidth="1"/>
    <col min="6408" max="6408" width="11.140625" customWidth="1"/>
    <col min="6409" max="6409" width="10.7109375" customWidth="1"/>
    <col min="6657" max="6657" width="5.85546875" customWidth="1"/>
    <col min="6658" max="6658" width="6.140625" customWidth="1"/>
    <col min="6659" max="6659" width="11.42578125" customWidth="1"/>
    <col min="6660" max="6660" width="15.85546875" customWidth="1"/>
    <col min="6661" max="6661" width="11.28515625" customWidth="1"/>
    <col min="6662" max="6662" width="10.85546875" customWidth="1"/>
    <col min="6663" max="6663" width="11" customWidth="1"/>
    <col min="6664" max="6664" width="11.140625" customWidth="1"/>
    <col min="6665" max="6665" width="10.7109375" customWidth="1"/>
    <col min="6913" max="6913" width="5.85546875" customWidth="1"/>
    <col min="6914" max="6914" width="6.140625" customWidth="1"/>
    <col min="6915" max="6915" width="11.42578125" customWidth="1"/>
    <col min="6916" max="6916" width="15.85546875" customWidth="1"/>
    <col min="6917" max="6917" width="11.28515625" customWidth="1"/>
    <col min="6918" max="6918" width="10.85546875" customWidth="1"/>
    <col min="6919" max="6919" width="11" customWidth="1"/>
    <col min="6920" max="6920" width="11.140625" customWidth="1"/>
    <col min="6921" max="6921" width="10.7109375" customWidth="1"/>
    <col min="7169" max="7169" width="5.85546875" customWidth="1"/>
    <col min="7170" max="7170" width="6.140625" customWidth="1"/>
    <col min="7171" max="7171" width="11.42578125" customWidth="1"/>
    <col min="7172" max="7172" width="15.85546875" customWidth="1"/>
    <col min="7173" max="7173" width="11.28515625" customWidth="1"/>
    <col min="7174" max="7174" width="10.85546875" customWidth="1"/>
    <col min="7175" max="7175" width="11" customWidth="1"/>
    <col min="7176" max="7176" width="11.140625" customWidth="1"/>
    <col min="7177" max="7177" width="10.7109375" customWidth="1"/>
    <col min="7425" max="7425" width="5.85546875" customWidth="1"/>
    <col min="7426" max="7426" width="6.140625" customWidth="1"/>
    <col min="7427" max="7427" width="11.42578125" customWidth="1"/>
    <col min="7428" max="7428" width="15.85546875" customWidth="1"/>
    <col min="7429" max="7429" width="11.28515625" customWidth="1"/>
    <col min="7430" max="7430" width="10.85546875" customWidth="1"/>
    <col min="7431" max="7431" width="11" customWidth="1"/>
    <col min="7432" max="7432" width="11.140625" customWidth="1"/>
    <col min="7433" max="7433" width="10.7109375" customWidth="1"/>
    <col min="7681" max="7681" width="5.85546875" customWidth="1"/>
    <col min="7682" max="7682" width="6.140625" customWidth="1"/>
    <col min="7683" max="7683" width="11.42578125" customWidth="1"/>
    <col min="7684" max="7684" width="15.85546875" customWidth="1"/>
    <col min="7685" max="7685" width="11.28515625" customWidth="1"/>
    <col min="7686" max="7686" width="10.85546875" customWidth="1"/>
    <col min="7687" max="7687" width="11" customWidth="1"/>
    <col min="7688" max="7688" width="11.140625" customWidth="1"/>
    <col min="7689" max="7689" width="10.7109375" customWidth="1"/>
    <col min="7937" max="7937" width="5.85546875" customWidth="1"/>
    <col min="7938" max="7938" width="6.140625" customWidth="1"/>
    <col min="7939" max="7939" width="11.42578125" customWidth="1"/>
    <col min="7940" max="7940" width="15.85546875" customWidth="1"/>
    <col min="7941" max="7941" width="11.28515625" customWidth="1"/>
    <col min="7942" max="7942" width="10.85546875" customWidth="1"/>
    <col min="7943" max="7943" width="11" customWidth="1"/>
    <col min="7944" max="7944" width="11.140625" customWidth="1"/>
    <col min="7945" max="7945" width="10.7109375" customWidth="1"/>
    <col min="8193" max="8193" width="5.85546875" customWidth="1"/>
    <col min="8194" max="8194" width="6.140625" customWidth="1"/>
    <col min="8195" max="8195" width="11.42578125" customWidth="1"/>
    <col min="8196" max="8196" width="15.85546875" customWidth="1"/>
    <col min="8197" max="8197" width="11.28515625" customWidth="1"/>
    <col min="8198" max="8198" width="10.85546875" customWidth="1"/>
    <col min="8199" max="8199" width="11" customWidth="1"/>
    <col min="8200" max="8200" width="11.140625" customWidth="1"/>
    <col min="8201" max="8201" width="10.7109375" customWidth="1"/>
    <col min="8449" max="8449" width="5.85546875" customWidth="1"/>
    <col min="8450" max="8450" width="6.140625" customWidth="1"/>
    <col min="8451" max="8451" width="11.42578125" customWidth="1"/>
    <col min="8452" max="8452" width="15.85546875" customWidth="1"/>
    <col min="8453" max="8453" width="11.28515625" customWidth="1"/>
    <col min="8454" max="8454" width="10.85546875" customWidth="1"/>
    <col min="8455" max="8455" width="11" customWidth="1"/>
    <col min="8456" max="8456" width="11.140625" customWidth="1"/>
    <col min="8457" max="8457" width="10.7109375" customWidth="1"/>
    <col min="8705" max="8705" width="5.85546875" customWidth="1"/>
    <col min="8706" max="8706" width="6.140625" customWidth="1"/>
    <col min="8707" max="8707" width="11.42578125" customWidth="1"/>
    <col min="8708" max="8708" width="15.85546875" customWidth="1"/>
    <col min="8709" max="8709" width="11.28515625" customWidth="1"/>
    <col min="8710" max="8710" width="10.85546875" customWidth="1"/>
    <col min="8711" max="8711" width="11" customWidth="1"/>
    <col min="8712" max="8712" width="11.140625" customWidth="1"/>
    <col min="8713" max="8713" width="10.7109375" customWidth="1"/>
    <col min="8961" max="8961" width="5.85546875" customWidth="1"/>
    <col min="8962" max="8962" width="6.140625" customWidth="1"/>
    <col min="8963" max="8963" width="11.42578125" customWidth="1"/>
    <col min="8964" max="8964" width="15.85546875" customWidth="1"/>
    <col min="8965" max="8965" width="11.28515625" customWidth="1"/>
    <col min="8966" max="8966" width="10.85546875" customWidth="1"/>
    <col min="8967" max="8967" width="11" customWidth="1"/>
    <col min="8968" max="8968" width="11.140625" customWidth="1"/>
    <col min="8969" max="8969" width="10.7109375" customWidth="1"/>
    <col min="9217" max="9217" width="5.85546875" customWidth="1"/>
    <col min="9218" max="9218" width="6.140625" customWidth="1"/>
    <col min="9219" max="9219" width="11.42578125" customWidth="1"/>
    <col min="9220" max="9220" width="15.85546875" customWidth="1"/>
    <col min="9221" max="9221" width="11.28515625" customWidth="1"/>
    <col min="9222" max="9222" width="10.85546875" customWidth="1"/>
    <col min="9223" max="9223" width="11" customWidth="1"/>
    <col min="9224" max="9224" width="11.140625" customWidth="1"/>
    <col min="9225" max="9225" width="10.7109375" customWidth="1"/>
    <col min="9473" max="9473" width="5.85546875" customWidth="1"/>
    <col min="9474" max="9474" width="6.140625" customWidth="1"/>
    <col min="9475" max="9475" width="11.42578125" customWidth="1"/>
    <col min="9476" max="9476" width="15.85546875" customWidth="1"/>
    <col min="9477" max="9477" width="11.28515625" customWidth="1"/>
    <col min="9478" max="9478" width="10.85546875" customWidth="1"/>
    <col min="9479" max="9479" width="11" customWidth="1"/>
    <col min="9480" max="9480" width="11.140625" customWidth="1"/>
    <col min="9481" max="9481" width="10.7109375" customWidth="1"/>
    <col min="9729" max="9729" width="5.85546875" customWidth="1"/>
    <col min="9730" max="9730" width="6.140625" customWidth="1"/>
    <col min="9731" max="9731" width="11.42578125" customWidth="1"/>
    <col min="9732" max="9732" width="15.85546875" customWidth="1"/>
    <col min="9733" max="9733" width="11.28515625" customWidth="1"/>
    <col min="9734" max="9734" width="10.85546875" customWidth="1"/>
    <col min="9735" max="9735" width="11" customWidth="1"/>
    <col min="9736" max="9736" width="11.140625" customWidth="1"/>
    <col min="9737" max="9737" width="10.7109375" customWidth="1"/>
    <col min="9985" max="9985" width="5.85546875" customWidth="1"/>
    <col min="9986" max="9986" width="6.140625" customWidth="1"/>
    <col min="9987" max="9987" width="11.42578125" customWidth="1"/>
    <col min="9988" max="9988" width="15.85546875" customWidth="1"/>
    <col min="9989" max="9989" width="11.28515625" customWidth="1"/>
    <col min="9990" max="9990" width="10.85546875" customWidth="1"/>
    <col min="9991" max="9991" width="11" customWidth="1"/>
    <col min="9992" max="9992" width="11.140625" customWidth="1"/>
    <col min="9993" max="9993" width="10.7109375" customWidth="1"/>
    <col min="10241" max="10241" width="5.85546875" customWidth="1"/>
    <col min="10242" max="10242" width="6.140625" customWidth="1"/>
    <col min="10243" max="10243" width="11.42578125" customWidth="1"/>
    <col min="10244" max="10244" width="15.85546875" customWidth="1"/>
    <col min="10245" max="10245" width="11.28515625" customWidth="1"/>
    <col min="10246" max="10246" width="10.85546875" customWidth="1"/>
    <col min="10247" max="10247" width="11" customWidth="1"/>
    <col min="10248" max="10248" width="11.140625" customWidth="1"/>
    <col min="10249" max="10249" width="10.7109375" customWidth="1"/>
    <col min="10497" max="10497" width="5.85546875" customWidth="1"/>
    <col min="10498" max="10498" width="6.140625" customWidth="1"/>
    <col min="10499" max="10499" width="11.42578125" customWidth="1"/>
    <col min="10500" max="10500" width="15.85546875" customWidth="1"/>
    <col min="10501" max="10501" width="11.28515625" customWidth="1"/>
    <col min="10502" max="10502" width="10.85546875" customWidth="1"/>
    <col min="10503" max="10503" width="11" customWidth="1"/>
    <col min="10504" max="10504" width="11.140625" customWidth="1"/>
    <col min="10505" max="10505" width="10.7109375" customWidth="1"/>
    <col min="10753" max="10753" width="5.85546875" customWidth="1"/>
    <col min="10754" max="10754" width="6.140625" customWidth="1"/>
    <col min="10755" max="10755" width="11.42578125" customWidth="1"/>
    <col min="10756" max="10756" width="15.85546875" customWidth="1"/>
    <col min="10757" max="10757" width="11.28515625" customWidth="1"/>
    <col min="10758" max="10758" width="10.85546875" customWidth="1"/>
    <col min="10759" max="10759" width="11" customWidth="1"/>
    <col min="10760" max="10760" width="11.140625" customWidth="1"/>
    <col min="10761" max="10761" width="10.7109375" customWidth="1"/>
    <col min="11009" max="11009" width="5.85546875" customWidth="1"/>
    <col min="11010" max="11010" width="6.140625" customWidth="1"/>
    <col min="11011" max="11011" width="11.42578125" customWidth="1"/>
    <col min="11012" max="11012" width="15.85546875" customWidth="1"/>
    <col min="11013" max="11013" width="11.28515625" customWidth="1"/>
    <col min="11014" max="11014" width="10.85546875" customWidth="1"/>
    <col min="11015" max="11015" width="11" customWidth="1"/>
    <col min="11016" max="11016" width="11.140625" customWidth="1"/>
    <col min="11017" max="11017" width="10.7109375" customWidth="1"/>
    <col min="11265" max="11265" width="5.85546875" customWidth="1"/>
    <col min="11266" max="11266" width="6.140625" customWidth="1"/>
    <col min="11267" max="11267" width="11.42578125" customWidth="1"/>
    <col min="11268" max="11268" width="15.85546875" customWidth="1"/>
    <col min="11269" max="11269" width="11.28515625" customWidth="1"/>
    <col min="11270" max="11270" width="10.85546875" customWidth="1"/>
    <col min="11271" max="11271" width="11" customWidth="1"/>
    <col min="11272" max="11272" width="11.140625" customWidth="1"/>
    <col min="11273" max="11273" width="10.7109375" customWidth="1"/>
    <col min="11521" max="11521" width="5.85546875" customWidth="1"/>
    <col min="11522" max="11522" width="6.140625" customWidth="1"/>
    <col min="11523" max="11523" width="11.42578125" customWidth="1"/>
    <col min="11524" max="11524" width="15.85546875" customWidth="1"/>
    <col min="11525" max="11525" width="11.28515625" customWidth="1"/>
    <col min="11526" max="11526" width="10.85546875" customWidth="1"/>
    <col min="11527" max="11527" width="11" customWidth="1"/>
    <col min="11528" max="11528" width="11.140625" customWidth="1"/>
    <col min="11529" max="11529" width="10.7109375" customWidth="1"/>
    <col min="11777" max="11777" width="5.85546875" customWidth="1"/>
    <col min="11778" max="11778" width="6.140625" customWidth="1"/>
    <col min="11779" max="11779" width="11.42578125" customWidth="1"/>
    <col min="11780" max="11780" width="15.85546875" customWidth="1"/>
    <col min="11781" max="11781" width="11.28515625" customWidth="1"/>
    <col min="11782" max="11782" width="10.85546875" customWidth="1"/>
    <col min="11783" max="11783" width="11" customWidth="1"/>
    <col min="11784" max="11784" width="11.140625" customWidth="1"/>
    <col min="11785" max="11785" width="10.7109375" customWidth="1"/>
    <col min="12033" max="12033" width="5.85546875" customWidth="1"/>
    <col min="12034" max="12034" width="6.140625" customWidth="1"/>
    <col min="12035" max="12035" width="11.42578125" customWidth="1"/>
    <col min="12036" max="12036" width="15.85546875" customWidth="1"/>
    <col min="12037" max="12037" width="11.28515625" customWidth="1"/>
    <col min="12038" max="12038" width="10.85546875" customWidth="1"/>
    <col min="12039" max="12039" width="11" customWidth="1"/>
    <col min="12040" max="12040" width="11.140625" customWidth="1"/>
    <col min="12041" max="12041" width="10.7109375" customWidth="1"/>
    <col min="12289" max="12289" width="5.85546875" customWidth="1"/>
    <col min="12290" max="12290" width="6.140625" customWidth="1"/>
    <col min="12291" max="12291" width="11.42578125" customWidth="1"/>
    <col min="12292" max="12292" width="15.85546875" customWidth="1"/>
    <col min="12293" max="12293" width="11.28515625" customWidth="1"/>
    <col min="12294" max="12294" width="10.85546875" customWidth="1"/>
    <col min="12295" max="12295" width="11" customWidth="1"/>
    <col min="12296" max="12296" width="11.140625" customWidth="1"/>
    <col min="12297" max="12297" width="10.7109375" customWidth="1"/>
    <col min="12545" max="12545" width="5.85546875" customWidth="1"/>
    <col min="12546" max="12546" width="6.140625" customWidth="1"/>
    <col min="12547" max="12547" width="11.42578125" customWidth="1"/>
    <col min="12548" max="12548" width="15.85546875" customWidth="1"/>
    <col min="12549" max="12549" width="11.28515625" customWidth="1"/>
    <col min="12550" max="12550" width="10.85546875" customWidth="1"/>
    <col min="12551" max="12551" width="11" customWidth="1"/>
    <col min="12552" max="12552" width="11.140625" customWidth="1"/>
    <col min="12553" max="12553" width="10.7109375" customWidth="1"/>
    <col min="12801" max="12801" width="5.85546875" customWidth="1"/>
    <col min="12802" max="12802" width="6.140625" customWidth="1"/>
    <col min="12803" max="12803" width="11.42578125" customWidth="1"/>
    <col min="12804" max="12804" width="15.85546875" customWidth="1"/>
    <col min="12805" max="12805" width="11.28515625" customWidth="1"/>
    <col min="12806" max="12806" width="10.85546875" customWidth="1"/>
    <col min="12807" max="12807" width="11" customWidth="1"/>
    <col min="12808" max="12808" width="11.140625" customWidth="1"/>
    <col min="12809" max="12809" width="10.7109375" customWidth="1"/>
    <col min="13057" max="13057" width="5.85546875" customWidth="1"/>
    <col min="13058" max="13058" width="6.140625" customWidth="1"/>
    <col min="13059" max="13059" width="11.42578125" customWidth="1"/>
    <col min="13060" max="13060" width="15.85546875" customWidth="1"/>
    <col min="13061" max="13061" width="11.28515625" customWidth="1"/>
    <col min="13062" max="13062" width="10.85546875" customWidth="1"/>
    <col min="13063" max="13063" width="11" customWidth="1"/>
    <col min="13064" max="13064" width="11.140625" customWidth="1"/>
    <col min="13065" max="13065" width="10.7109375" customWidth="1"/>
    <col min="13313" max="13313" width="5.85546875" customWidth="1"/>
    <col min="13314" max="13314" width="6.140625" customWidth="1"/>
    <col min="13315" max="13315" width="11.42578125" customWidth="1"/>
    <col min="13316" max="13316" width="15.85546875" customWidth="1"/>
    <col min="13317" max="13317" width="11.28515625" customWidth="1"/>
    <col min="13318" max="13318" width="10.85546875" customWidth="1"/>
    <col min="13319" max="13319" width="11" customWidth="1"/>
    <col min="13320" max="13320" width="11.140625" customWidth="1"/>
    <col min="13321" max="13321" width="10.7109375" customWidth="1"/>
    <col min="13569" max="13569" width="5.85546875" customWidth="1"/>
    <col min="13570" max="13570" width="6.140625" customWidth="1"/>
    <col min="13571" max="13571" width="11.42578125" customWidth="1"/>
    <col min="13572" max="13572" width="15.85546875" customWidth="1"/>
    <col min="13573" max="13573" width="11.28515625" customWidth="1"/>
    <col min="13574" max="13574" width="10.85546875" customWidth="1"/>
    <col min="13575" max="13575" width="11" customWidth="1"/>
    <col min="13576" max="13576" width="11.140625" customWidth="1"/>
    <col min="13577" max="13577" width="10.7109375" customWidth="1"/>
    <col min="13825" max="13825" width="5.85546875" customWidth="1"/>
    <col min="13826" max="13826" width="6.140625" customWidth="1"/>
    <col min="13827" max="13827" width="11.42578125" customWidth="1"/>
    <col min="13828" max="13828" width="15.85546875" customWidth="1"/>
    <col min="13829" max="13829" width="11.28515625" customWidth="1"/>
    <col min="13830" max="13830" width="10.85546875" customWidth="1"/>
    <col min="13831" max="13831" width="11" customWidth="1"/>
    <col min="13832" max="13832" width="11.140625" customWidth="1"/>
    <col min="13833" max="13833" width="10.7109375" customWidth="1"/>
    <col min="14081" max="14081" width="5.85546875" customWidth="1"/>
    <col min="14082" max="14082" width="6.140625" customWidth="1"/>
    <col min="14083" max="14083" width="11.42578125" customWidth="1"/>
    <col min="14084" max="14084" width="15.85546875" customWidth="1"/>
    <col min="14085" max="14085" width="11.28515625" customWidth="1"/>
    <col min="14086" max="14086" width="10.85546875" customWidth="1"/>
    <col min="14087" max="14087" width="11" customWidth="1"/>
    <col min="14088" max="14088" width="11.140625" customWidth="1"/>
    <col min="14089" max="14089" width="10.7109375" customWidth="1"/>
    <col min="14337" max="14337" width="5.85546875" customWidth="1"/>
    <col min="14338" max="14338" width="6.140625" customWidth="1"/>
    <col min="14339" max="14339" width="11.42578125" customWidth="1"/>
    <col min="14340" max="14340" width="15.85546875" customWidth="1"/>
    <col min="14341" max="14341" width="11.28515625" customWidth="1"/>
    <col min="14342" max="14342" width="10.85546875" customWidth="1"/>
    <col min="14343" max="14343" width="11" customWidth="1"/>
    <col min="14344" max="14344" width="11.140625" customWidth="1"/>
    <col min="14345" max="14345" width="10.7109375" customWidth="1"/>
    <col min="14593" max="14593" width="5.85546875" customWidth="1"/>
    <col min="14594" max="14594" width="6.140625" customWidth="1"/>
    <col min="14595" max="14595" width="11.42578125" customWidth="1"/>
    <col min="14596" max="14596" width="15.85546875" customWidth="1"/>
    <col min="14597" max="14597" width="11.28515625" customWidth="1"/>
    <col min="14598" max="14598" width="10.85546875" customWidth="1"/>
    <col min="14599" max="14599" width="11" customWidth="1"/>
    <col min="14600" max="14600" width="11.140625" customWidth="1"/>
    <col min="14601" max="14601" width="10.7109375" customWidth="1"/>
    <col min="14849" max="14849" width="5.85546875" customWidth="1"/>
    <col min="14850" max="14850" width="6.140625" customWidth="1"/>
    <col min="14851" max="14851" width="11.42578125" customWidth="1"/>
    <col min="14852" max="14852" width="15.85546875" customWidth="1"/>
    <col min="14853" max="14853" width="11.28515625" customWidth="1"/>
    <col min="14854" max="14854" width="10.85546875" customWidth="1"/>
    <col min="14855" max="14855" width="11" customWidth="1"/>
    <col min="14856" max="14856" width="11.140625" customWidth="1"/>
    <col min="14857" max="14857" width="10.7109375" customWidth="1"/>
    <col min="15105" max="15105" width="5.85546875" customWidth="1"/>
    <col min="15106" max="15106" width="6.140625" customWidth="1"/>
    <col min="15107" max="15107" width="11.42578125" customWidth="1"/>
    <col min="15108" max="15108" width="15.85546875" customWidth="1"/>
    <col min="15109" max="15109" width="11.28515625" customWidth="1"/>
    <col min="15110" max="15110" width="10.85546875" customWidth="1"/>
    <col min="15111" max="15111" width="11" customWidth="1"/>
    <col min="15112" max="15112" width="11.140625" customWidth="1"/>
    <col min="15113" max="15113" width="10.7109375" customWidth="1"/>
    <col min="15361" max="15361" width="5.85546875" customWidth="1"/>
    <col min="15362" max="15362" width="6.140625" customWidth="1"/>
    <col min="15363" max="15363" width="11.42578125" customWidth="1"/>
    <col min="15364" max="15364" width="15.85546875" customWidth="1"/>
    <col min="15365" max="15365" width="11.28515625" customWidth="1"/>
    <col min="15366" max="15366" width="10.85546875" customWidth="1"/>
    <col min="15367" max="15367" width="11" customWidth="1"/>
    <col min="15368" max="15368" width="11.140625" customWidth="1"/>
    <col min="15369" max="15369" width="10.7109375" customWidth="1"/>
    <col min="15617" max="15617" width="5.85546875" customWidth="1"/>
    <col min="15618" max="15618" width="6.140625" customWidth="1"/>
    <col min="15619" max="15619" width="11.42578125" customWidth="1"/>
    <col min="15620" max="15620" width="15.85546875" customWidth="1"/>
    <col min="15621" max="15621" width="11.28515625" customWidth="1"/>
    <col min="15622" max="15622" width="10.85546875" customWidth="1"/>
    <col min="15623" max="15623" width="11" customWidth="1"/>
    <col min="15624" max="15624" width="11.140625" customWidth="1"/>
    <col min="15625" max="15625" width="10.7109375" customWidth="1"/>
    <col min="15873" max="15873" width="5.85546875" customWidth="1"/>
    <col min="15874" max="15874" width="6.140625" customWidth="1"/>
    <col min="15875" max="15875" width="11.42578125" customWidth="1"/>
    <col min="15876" max="15876" width="15.85546875" customWidth="1"/>
    <col min="15877" max="15877" width="11.28515625" customWidth="1"/>
    <col min="15878" max="15878" width="10.85546875" customWidth="1"/>
    <col min="15879" max="15879" width="11" customWidth="1"/>
    <col min="15880" max="15880" width="11.140625" customWidth="1"/>
    <col min="15881" max="15881" width="10.7109375" customWidth="1"/>
    <col min="16129" max="16129" width="5.85546875" customWidth="1"/>
    <col min="16130" max="16130" width="6.140625" customWidth="1"/>
    <col min="16131" max="16131" width="11.42578125" customWidth="1"/>
    <col min="16132" max="16132" width="15.85546875" customWidth="1"/>
    <col min="16133" max="16133" width="11.28515625" customWidth="1"/>
    <col min="16134" max="16134" width="10.85546875" customWidth="1"/>
    <col min="16135" max="16135" width="11" customWidth="1"/>
    <col min="16136" max="16136" width="11.140625" customWidth="1"/>
    <col min="16137" max="16137" width="10.7109375" customWidth="1"/>
  </cols>
  <sheetData>
    <row r="1" spans="1:9" ht="13.5" thickTop="1" x14ac:dyDescent="0.2">
      <c r="A1" s="230" t="s">
        <v>48</v>
      </c>
      <c r="B1" s="231"/>
      <c r="C1" s="84" t="s">
        <v>341</v>
      </c>
      <c r="D1" s="85"/>
      <c r="E1" s="86"/>
      <c r="F1" s="85"/>
      <c r="G1" s="87" t="s">
        <v>49</v>
      </c>
      <c r="H1" s="88"/>
      <c r="I1" s="89"/>
    </row>
    <row r="2" spans="1:9" x14ac:dyDescent="0.2">
      <c r="A2" s="184"/>
      <c r="B2" s="185"/>
      <c r="C2" s="186" t="s">
        <v>340</v>
      </c>
      <c r="D2" s="187"/>
      <c r="E2" s="188"/>
      <c r="F2" s="187"/>
      <c r="G2" s="189"/>
      <c r="H2" s="190"/>
      <c r="I2" s="191"/>
    </row>
    <row r="3" spans="1:9" ht="13.5" thickBot="1" x14ac:dyDescent="0.25">
      <c r="A3" s="232" t="s">
        <v>50</v>
      </c>
      <c r="B3" s="233"/>
      <c r="C3" s="90" t="str">
        <f>CONCATENATE(cisloobjektu," ",nazevobjektu)</f>
        <v>01 Akumulační nádrže</v>
      </c>
      <c r="D3" s="91"/>
      <c r="E3" s="92"/>
      <c r="F3" s="91"/>
      <c r="G3" s="234"/>
      <c r="H3" s="235"/>
      <c r="I3" s="236"/>
    </row>
    <row r="4" spans="1:9" ht="13.5" thickTop="1" x14ac:dyDescent="0.2">
      <c r="A4" s="56"/>
      <c r="B4" s="56"/>
      <c r="C4" s="56"/>
      <c r="D4" s="56"/>
      <c r="E4" s="56"/>
      <c r="F4" s="56"/>
      <c r="G4" s="56"/>
      <c r="H4" s="56"/>
      <c r="I4" s="56"/>
    </row>
    <row r="5" spans="1:9" ht="19.5" customHeight="1" x14ac:dyDescent="0.25">
      <c r="A5" s="93" t="s">
        <v>51</v>
      </c>
      <c r="B5" s="94"/>
      <c r="C5" s="94"/>
      <c r="D5" s="94"/>
      <c r="E5" s="94"/>
      <c r="F5" s="94"/>
      <c r="G5" s="94"/>
      <c r="H5" s="94"/>
      <c r="I5" s="94"/>
    </row>
    <row r="6" spans="1:9" ht="13.5" thickBot="1" x14ac:dyDescent="0.25">
      <c r="A6" s="56"/>
      <c r="B6" s="56"/>
      <c r="C6" s="56"/>
      <c r="D6" s="56"/>
      <c r="E6" s="56"/>
      <c r="F6" s="56"/>
      <c r="G6" s="56"/>
      <c r="H6" s="56"/>
      <c r="I6" s="56"/>
    </row>
    <row r="7" spans="1:9" ht="13.5" thickBot="1" x14ac:dyDescent="0.25">
      <c r="A7" s="95"/>
      <c r="B7" s="96" t="s">
        <v>52</v>
      </c>
      <c r="C7" s="96"/>
      <c r="D7" s="97"/>
      <c r="E7" s="98" t="s">
        <v>53</v>
      </c>
      <c r="F7" s="99" t="s">
        <v>54</v>
      </c>
      <c r="G7" s="99" t="s">
        <v>55</v>
      </c>
      <c r="H7" s="99" t="s">
        <v>56</v>
      </c>
      <c r="I7" s="100" t="s">
        <v>30</v>
      </c>
    </row>
    <row r="8" spans="1:9" x14ac:dyDescent="0.2">
      <c r="A8" s="178" t="str">
        <f>Položky!B8</f>
        <v>1</v>
      </c>
      <c r="B8" s="101" t="str">
        <f>Položky!C8</f>
        <v>Zemní práce</v>
      </c>
      <c r="C8" s="56"/>
      <c r="D8" s="102"/>
      <c r="E8" s="179">
        <f>Položky!G107</f>
        <v>0</v>
      </c>
      <c r="F8" s="180">
        <f>Položky!R107</f>
        <v>0</v>
      </c>
      <c r="G8" s="180">
        <f>Položky!S107</f>
        <v>0</v>
      </c>
      <c r="H8" s="180">
        <f>Položky!T107</f>
        <v>0</v>
      </c>
      <c r="I8" s="181">
        <f>Položky!U107</f>
        <v>0</v>
      </c>
    </row>
    <row r="9" spans="1:9" x14ac:dyDescent="0.2">
      <c r="A9" s="178" t="str">
        <f>Položky!B108</f>
        <v>11</v>
      </c>
      <c r="B9" s="101" t="str">
        <f>Položky!C108</f>
        <v>Přípravné a přidružené práce</v>
      </c>
      <c r="C9" s="56"/>
      <c r="D9" s="102"/>
      <c r="E9" s="179">
        <f>Položky!Q113</f>
        <v>0</v>
      </c>
      <c r="F9" s="180">
        <f>Položky!R113</f>
        <v>0</v>
      </c>
      <c r="G9" s="180">
        <f>Položky!S113</f>
        <v>0</v>
      </c>
      <c r="H9" s="180">
        <f>Položky!T113</f>
        <v>0</v>
      </c>
      <c r="I9" s="181">
        <f>Položky!U113</f>
        <v>0</v>
      </c>
    </row>
    <row r="10" spans="1:9" x14ac:dyDescent="0.2">
      <c r="A10" s="178" t="str">
        <f>Položky!B114</f>
        <v>2</v>
      </c>
      <c r="B10" s="101" t="str">
        <f>Položky!C114</f>
        <v>Základy a zvláštní zakládání</v>
      </c>
      <c r="C10" s="56"/>
      <c r="D10" s="102"/>
      <c r="E10" s="179">
        <f>Položky!G133</f>
        <v>0</v>
      </c>
      <c r="F10" s="180">
        <f>Položky!R133</f>
        <v>0</v>
      </c>
      <c r="G10" s="180">
        <f>Položky!S133</f>
        <v>0</v>
      </c>
      <c r="H10" s="180">
        <f>Položky!T133</f>
        <v>0</v>
      </c>
      <c r="I10" s="181">
        <f>Položky!U133</f>
        <v>0</v>
      </c>
    </row>
    <row r="11" spans="1:9" x14ac:dyDescent="0.2">
      <c r="A11" s="178" t="str">
        <f>Položky!B134</f>
        <v>4</v>
      </c>
      <c r="B11" s="101" t="str">
        <f>Položky!C134</f>
        <v>Vodorovné konstrukce</v>
      </c>
      <c r="C11" s="56"/>
      <c r="D11" s="102"/>
      <c r="E11" s="179">
        <f>Položky!Q137</f>
        <v>0</v>
      </c>
      <c r="F11" s="180">
        <f>Položky!R137</f>
        <v>0</v>
      </c>
      <c r="G11" s="180">
        <f>Položky!S137</f>
        <v>0</v>
      </c>
      <c r="H11" s="180">
        <f>Položky!T137</f>
        <v>0</v>
      </c>
      <c r="I11" s="181">
        <f>Položky!U137</f>
        <v>0</v>
      </c>
    </row>
    <row r="12" spans="1:9" x14ac:dyDescent="0.2">
      <c r="A12" s="178" t="str">
        <f>Položky!B138</f>
        <v>61</v>
      </c>
      <c r="B12" s="101" t="str">
        <f>Položky!C138</f>
        <v>Upravy povrchů vnitřní</v>
      </c>
      <c r="C12" s="56"/>
      <c r="D12" s="102"/>
      <c r="E12" s="179">
        <f>Položky!Q141</f>
        <v>0</v>
      </c>
      <c r="F12" s="180">
        <f>Položky!R141</f>
        <v>0</v>
      </c>
      <c r="G12" s="180">
        <f>Položky!S141</f>
        <v>0</v>
      </c>
      <c r="H12" s="180">
        <f>Položky!T141</f>
        <v>0</v>
      </c>
      <c r="I12" s="181">
        <f>Položky!U141</f>
        <v>0</v>
      </c>
    </row>
    <row r="13" spans="1:9" x14ac:dyDescent="0.2">
      <c r="A13" s="178" t="s">
        <v>378</v>
      </c>
      <c r="B13" s="101" t="s">
        <v>379</v>
      </c>
      <c r="C13" s="56"/>
      <c r="D13" s="102"/>
      <c r="E13" s="179">
        <f>Položky!G161</f>
        <v>0</v>
      </c>
      <c r="F13" s="180">
        <v>0</v>
      </c>
      <c r="G13" s="180">
        <v>0</v>
      </c>
      <c r="H13" s="180">
        <v>0</v>
      </c>
      <c r="I13" s="181">
        <v>0</v>
      </c>
    </row>
    <row r="14" spans="1:9" x14ac:dyDescent="0.2">
      <c r="A14" s="178" t="str">
        <f>Položky!B162</f>
        <v>8</v>
      </c>
      <c r="B14" s="101" t="str">
        <f>Položky!C162</f>
        <v>Trubní vedení</v>
      </c>
      <c r="C14" s="56"/>
      <c r="D14" s="102"/>
      <c r="E14" s="179">
        <f>Položky!Q181</f>
        <v>0</v>
      </c>
      <c r="F14" s="180">
        <f>Položky!R181</f>
        <v>0</v>
      </c>
      <c r="G14" s="180">
        <f>Položky!S181</f>
        <v>0</v>
      </c>
      <c r="H14" s="180">
        <f>Položky!T181</f>
        <v>0</v>
      </c>
      <c r="I14" s="181">
        <f>Položky!U181</f>
        <v>0</v>
      </c>
    </row>
    <row r="15" spans="1:9" x14ac:dyDescent="0.2">
      <c r="A15" s="178" t="s">
        <v>391</v>
      </c>
      <c r="B15" s="101" t="s">
        <v>392</v>
      </c>
      <c r="C15" s="56"/>
      <c r="D15" s="102"/>
      <c r="E15" s="179">
        <f>Položky!G198</f>
        <v>0</v>
      </c>
      <c r="F15" s="180">
        <v>0</v>
      </c>
      <c r="G15" s="180">
        <v>0</v>
      </c>
      <c r="H15" s="180">
        <v>0</v>
      </c>
      <c r="I15" s="181">
        <v>0</v>
      </c>
    </row>
    <row r="16" spans="1:9" x14ac:dyDescent="0.2">
      <c r="A16" s="178" t="str">
        <f>Položky!B199</f>
        <v>97</v>
      </c>
      <c r="B16" s="101" t="str">
        <f>Položky!C199</f>
        <v>Prorážení otvorů</v>
      </c>
      <c r="C16" s="56"/>
      <c r="D16" s="102"/>
      <c r="E16" s="179">
        <f>Položky!Q207</f>
        <v>0</v>
      </c>
      <c r="F16" s="180">
        <f>Položky!R207</f>
        <v>0</v>
      </c>
      <c r="G16" s="180">
        <f>Položky!S207</f>
        <v>0</v>
      </c>
      <c r="H16" s="180">
        <f>Položky!T207</f>
        <v>0</v>
      </c>
      <c r="I16" s="181">
        <f>Položky!U207</f>
        <v>0</v>
      </c>
    </row>
    <row r="17" spans="1:256" x14ac:dyDescent="0.2">
      <c r="A17" s="178" t="str">
        <f>Položky!B208</f>
        <v>99</v>
      </c>
      <c r="B17" s="101" t="str">
        <f>Položky!C208</f>
        <v>Staveništní přesun hmot</v>
      </c>
      <c r="C17" s="56"/>
      <c r="D17" s="102"/>
      <c r="E17" s="179">
        <f>Položky!Q210</f>
        <v>0</v>
      </c>
      <c r="F17" s="180">
        <f>Položky!R210</f>
        <v>0</v>
      </c>
      <c r="G17" s="180">
        <f>Položky!S210</f>
        <v>0</v>
      </c>
      <c r="H17" s="180">
        <f>Položky!T210</f>
        <v>0</v>
      </c>
      <c r="I17" s="181">
        <f>Položky!U210</f>
        <v>0</v>
      </c>
    </row>
    <row r="18" spans="1:256" x14ac:dyDescent="0.2">
      <c r="A18" s="178" t="str">
        <f>Položky!B211</f>
        <v>721</v>
      </c>
      <c r="B18" s="101" t="str">
        <f>Položky!C211</f>
        <v>Vnitřní kanalizace</v>
      </c>
      <c r="C18" s="56"/>
      <c r="D18" s="102"/>
      <c r="E18" s="179">
        <f>Položky!Q217</f>
        <v>0</v>
      </c>
      <c r="F18" s="180">
        <f>Položky!R217</f>
        <v>0</v>
      </c>
      <c r="G18" s="180">
        <f>Položky!S217</f>
        <v>0</v>
      </c>
      <c r="H18" s="180">
        <f>Položky!T217</f>
        <v>0</v>
      </c>
      <c r="I18" s="181">
        <f>Položky!U217</f>
        <v>0</v>
      </c>
    </row>
    <row r="19" spans="1:256" x14ac:dyDescent="0.2">
      <c r="A19" s="178" t="str">
        <f>Položky!B218</f>
        <v>722</v>
      </c>
      <c r="B19" s="101" t="str">
        <f>Položky!C218</f>
        <v>Vnitřní vodovod</v>
      </c>
      <c r="C19" s="56"/>
      <c r="D19" s="102"/>
      <c r="E19" s="179">
        <f>Položky!Q223</f>
        <v>0</v>
      </c>
      <c r="F19" s="180">
        <f>Položky!R223</f>
        <v>0</v>
      </c>
      <c r="G19" s="180">
        <f>Položky!S223</f>
        <v>0</v>
      </c>
      <c r="H19" s="180">
        <f>Položky!T223</f>
        <v>0</v>
      </c>
      <c r="I19" s="181">
        <f>Položky!U223</f>
        <v>0</v>
      </c>
    </row>
    <row r="20" spans="1:256" x14ac:dyDescent="0.2">
      <c r="A20" s="178" t="str">
        <f>Položky!B224</f>
        <v>725</v>
      </c>
      <c r="B20" s="101" t="str">
        <f>Položky!C224</f>
        <v>Zařizovací předměty</v>
      </c>
      <c r="C20" s="56"/>
      <c r="D20" s="102"/>
      <c r="E20" s="179">
        <f>Položky!Q229</f>
        <v>0</v>
      </c>
      <c r="F20" s="180">
        <f>Položky!R229</f>
        <v>0</v>
      </c>
      <c r="G20" s="180">
        <f>Položky!S229</f>
        <v>0</v>
      </c>
      <c r="H20" s="180">
        <f>Položky!T229</f>
        <v>0</v>
      </c>
      <c r="I20" s="181">
        <f>Položky!U229</f>
        <v>0</v>
      </c>
    </row>
    <row r="21" spans="1:256" x14ac:dyDescent="0.2">
      <c r="A21" s="178" t="str">
        <f>Položky!B230</f>
        <v>M21</v>
      </c>
      <c r="B21" s="101" t="str">
        <f>Položky!C230</f>
        <v>Elektromontáže</v>
      </c>
      <c r="C21" s="56"/>
      <c r="D21" s="102"/>
      <c r="E21" s="179">
        <f>Položky!Q233</f>
        <v>0</v>
      </c>
      <c r="F21" s="180">
        <f>Položky!R233</f>
        <v>0</v>
      </c>
      <c r="G21" s="180">
        <f>Položky!S233</f>
        <v>0</v>
      </c>
      <c r="H21" s="180">
        <f>Položky!T233</f>
        <v>0</v>
      </c>
      <c r="I21" s="181">
        <f>Položky!U233</f>
        <v>0</v>
      </c>
    </row>
    <row r="22" spans="1:256" ht="13.5" thickBot="1" x14ac:dyDescent="0.25">
      <c r="A22" s="178" t="str">
        <f>Položky!B234</f>
        <v>D96</v>
      </c>
      <c r="B22" s="101" t="str">
        <f>Položky!C234</f>
        <v>Přesuny suti a vybouraných hmot</v>
      </c>
      <c r="C22" s="56"/>
      <c r="D22" s="102"/>
      <c r="E22" s="179">
        <f>Položky!G241</f>
        <v>0</v>
      </c>
      <c r="F22" s="180">
        <f>Položky!R241</f>
        <v>0</v>
      </c>
      <c r="G22" s="180">
        <f>Položky!S241</f>
        <v>0</v>
      </c>
      <c r="H22" s="180">
        <f>Položky!T241</f>
        <v>0</v>
      </c>
      <c r="I22" s="181">
        <f>Položky!U241</f>
        <v>0</v>
      </c>
    </row>
    <row r="23" spans="1:256" ht="13.5" thickBot="1" x14ac:dyDescent="0.25">
      <c r="A23" s="103"/>
      <c r="B23" s="104" t="s">
        <v>57</v>
      </c>
      <c r="C23" s="104"/>
      <c r="D23" s="105"/>
      <c r="E23" s="106">
        <f>SUM(E8:E22)</f>
        <v>0</v>
      </c>
      <c r="F23" s="107">
        <f>SUM(F8:F22)</f>
        <v>0</v>
      </c>
      <c r="G23" s="107">
        <f>SUM(G8:G22)</f>
        <v>0</v>
      </c>
      <c r="H23" s="107">
        <f>SUM(H8:H22)</f>
        <v>0</v>
      </c>
      <c r="I23" s="108">
        <f>SUM(I8:I22)</f>
        <v>0</v>
      </c>
      <c r="J23" s="109"/>
      <c r="K23" s="109"/>
      <c r="L23" s="109"/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09"/>
      <c r="AJ23" s="109"/>
      <c r="AK23" s="109"/>
      <c r="AL23" s="109"/>
      <c r="AM23" s="109"/>
      <c r="AN23" s="109"/>
      <c r="AO23" s="109"/>
      <c r="AP23" s="109"/>
      <c r="AQ23" s="109"/>
      <c r="AR23" s="109"/>
      <c r="AS23" s="109"/>
      <c r="AT23" s="109"/>
      <c r="AU23" s="109"/>
      <c r="AV23" s="109"/>
      <c r="AW23" s="109"/>
      <c r="AX23" s="109"/>
      <c r="AY23" s="109"/>
      <c r="AZ23" s="109"/>
      <c r="BA23" s="109"/>
      <c r="BB23" s="109"/>
      <c r="BC23" s="109"/>
      <c r="BD23" s="109"/>
      <c r="BE23" s="109"/>
      <c r="BF23" s="109"/>
      <c r="BG23" s="109"/>
      <c r="BH23" s="109"/>
      <c r="BI23" s="109"/>
      <c r="BJ23" s="109"/>
      <c r="BK23" s="109"/>
      <c r="BL23" s="109"/>
      <c r="BM23" s="109"/>
      <c r="BN23" s="109"/>
      <c r="BO23" s="109"/>
      <c r="BP23" s="109"/>
      <c r="BQ23" s="109"/>
      <c r="BR23" s="109"/>
      <c r="BS23" s="109"/>
      <c r="BT23" s="109"/>
      <c r="BU23" s="109"/>
      <c r="BV23" s="109"/>
      <c r="BW23" s="109"/>
      <c r="BX23" s="109"/>
      <c r="BY23" s="109"/>
      <c r="BZ23" s="109"/>
      <c r="CA23" s="109"/>
      <c r="CB23" s="109"/>
      <c r="CC23" s="109"/>
      <c r="CD23" s="109"/>
      <c r="CE23" s="109"/>
      <c r="CF23" s="109"/>
      <c r="CG23" s="109"/>
      <c r="CH23" s="109"/>
      <c r="CI23" s="109"/>
      <c r="CJ23" s="109"/>
      <c r="CK23" s="109"/>
      <c r="CL23" s="109"/>
      <c r="CM23" s="109"/>
      <c r="CN23" s="109"/>
      <c r="CO23" s="109"/>
      <c r="CP23" s="109"/>
      <c r="CQ23" s="109"/>
      <c r="CR23" s="109"/>
      <c r="CS23" s="109"/>
      <c r="CT23" s="109"/>
      <c r="CU23" s="109"/>
      <c r="CV23" s="109"/>
      <c r="CW23" s="109"/>
      <c r="CX23" s="109"/>
      <c r="CY23" s="109"/>
      <c r="CZ23" s="109"/>
      <c r="DA23" s="109"/>
      <c r="DB23" s="109"/>
      <c r="DC23" s="109"/>
      <c r="DD23" s="109"/>
      <c r="DE23" s="109"/>
      <c r="DF23" s="109"/>
      <c r="DG23" s="109"/>
      <c r="DH23" s="109"/>
      <c r="DI23" s="109"/>
      <c r="DJ23" s="109"/>
      <c r="DK23" s="109"/>
      <c r="DL23" s="109"/>
      <c r="DM23" s="109"/>
      <c r="DN23" s="109"/>
      <c r="DO23" s="109"/>
      <c r="DP23" s="109"/>
      <c r="DQ23" s="109"/>
      <c r="DR23" s="109"/>
      <c r="DS23" s="109"/>
      <c r="DT23" s="109"/>
      <c r="DU23" s="109"/>
      <c r="DV23" s="109"/>
      <c r="DW23" s="109"/>
      <c r="DX23" s="109"/>
      <c r="DY23" s="109"/>
      <c r="DZ23" s="109"/>
      <c r="EA23" s="109"/>
      <c r="EB23" s="109"/>
      <c r="EC23" s="109"/>
      <c r="ED23" s="109"/>
      <c r="EE23" s="109"/>
      <c r="EF23" s="109"/>
      <c r="EG23" s="109"/>
      <c r="EH23" s="109"/>
      <c r="EI23" s="109"/>
      <c r="EJ23" s="109"/>
      <c r="EK23" s="109"/>
      <c r="EL23" s="109"/>
      <c r="EM23" s="109"/>
      <c r="EN23" s="109"/>
      <c r="EO23" s="109"/>
      <c r="EP23" s="109"/>
      <c r="EQ23" s="109"/>
      <c r="ER23" s="109"/>
      <c r="ES23" s="109"/>
      <c r="ET23" s="109"/>
      <c r="EU23" s="109"/>
      <c r="EV23" s="109"/>
      <c r="EW23" s="109"/>
      <c r="EX23" s="109"/>
      <c r="EY23" s="109"/>
      <c r="EZ23" s="109"/>
      <c r="FA23" s="109"/>
      <c r="FB23" s="109"/>
      <c r="FC23" s="109"/>
      <c r="FD23" s="109"/>
      <c r="FE23" s="109"/>
      <c r="FF23" s="109"/>
      <c r="FG23" s="109"/>
      <c r="FH23" s="109"/>
      <c r="FI23" s="109"/>
      <c r="FJ23" s="109"/>
      <c r="FK23" s="109"/>
      <c r="FL23" s="109"/>
      <c r="FM23" s="109"/>
      <c r="FN23" s="109"/>
      <c r="FO23" s="109"/>
      <c r="FP23" s="109"/>
      <c r="FQ23" s="109"/>
      <c r="FR23" s="109"/>
      <c r="FS23" s="109"/>
      <c r="FT23" s="109"/>
      <c r="FU23" s="109"/>
      <c r="FV23" s="109"/>
      <c r="FW23" s="109"/>
      <c r="FX23" s="109"/>
      <c r="FY23" s="109"/>
      <c r="FZ23" s="109"/>
      <c r="GA23" s="109"/>
      <c r="GB23" s="109"/>
      <c r="GC23" s="109"/>
      <c r="GD23" s="109"/>
      <c r="GE23" s="109"/>
      <c r="GF23" s="109"/>
      <c r="GG23" s="109"/>
      <c r="GH23" s="109"/>
      <c r="GI23" s="109"/>
      <c r="GJ23" s="109"/>
      <c r="GK23" s="109"/>
      <c r="GL23" s="109"/>
      <c r="GM23" s="109"/>
      <c r="GN23" s="109"/>
      <c r="GO23" s="109"/>
      <c r="GP23" s="109"/>
      <c r="GQ23" s="109"/>
      <c r="GR23" s="109"/>
      <c r="GS23" s="109"/>
      <c r="GT23" s="109"/>
      <c r="GU23" s="109"/>
      <c r="GV23" s="109"/>
      <c r="GW23" s="109"/>
      <c r="GX23" s="109"/>
      <c r="GY23" s="109"/>
      <c r="GZ23" s="109"/>
      <c r="HA23" s="109"/>
      <c r="HB23" s="109"/>
      <c r="HC23" s="109"/>
      <c r="HD23" s="109"/>
      <c r="HE23" s="109"/>
      <c r="HF23" s="109"/>
      <c r="HG23" s="109"/>
      <c r="HH23" s="109"/>
      <c r="HI23" s="109"/>
      <c r="HJ23" s="109"/>
      <c r="HK23" s="109"/>
      <c r="HL23" s="109"/>
      <c r="HM23" s="109"/>
      <c r="HN23" s="109"/>
      <c r="HO23" s="109"/>
      <c r="HP23" s="109"/>
      <c r="HQ23" s="109"/>
      <c r="HR23" s="109"/>
      <c r="HS23" s="109"/>
      <c r="HT23" s="109"/>
      <c r="HU23" s="109"/>
      <c r="HV23" s="109"/>
      <c r="HW23" s="109"/>
      <c r="HX23" s="109"/>
      <c r="HY23" s="109"/>
      <c r="HZ23" s="109"/>
      <c r="IA23" s="109"/>
      <c r="IB23" s="109"/>
      <c r="IC23" s="109"/>
      <c r="ID23" s="109"/>
      <c r="IE23" s="109"/>
      <c r="IF23" s="109"/>
      <c r="IG23" s="109"/>
      <c r="IH23" s="109"/>
      <c r="II23" s="109"/>
      <c r="IJ23" s="109"/>
      <c r="IK23" s="109"/>
      <c r="IL23" s="109"/>
      <c r="IM23" s="109"/>
      <c r="IN23" s="109"/>
      <c r="IO23" s="109"/>
      <c r="IP23" s="109"/>
      <c r="IQ23" s="109"/>
      <c r="IR23" s="109"/>
      <c r="IS23" s="109"/>
      <c r="IT23" s="109"/>
      <c r="IU23" s="109"/>
      <c r="IV23" s="109"/>
    </row>
    <row r="24" spans="1:256" x14ac:dyDescent="0.2">
      <c r="A24" s="56"/>
      <c r="B24" s="56"/>
      <c r="C24" s="56"/>
      <c r="D24" s="56"/>
      <c r="E24" s="214"/>
      <c r="F24" s="56"/>
      <c r="G24" s="56"/>
      <c r="H24" s="56"/>
      <c r="I24" s="56"/>
    </row>
    <row r="25" spans="1:256" ht="18" x14ac:dyDescent="0.25">
      <c r="A25" s="94" t="s">
        <v>58</v>
      </c>
      <c r="B25" s="94"/>
      <c r="C25" s="94"/>
      <c r="D25" s="94"/>
      <c r="E25" s="94"/>
      <c r="F25" s="94"/>
      <c r="G25" s="110"/>
      <c r="H25" s="94"/>
      <c r="I25" s="94"/>
      <c r="BA25" s="31"/>
      <c r="BB25" s="31"/>
      <c r="BC25" s="31"/>
      <c r="BD25" s="31"/>
      <c r="BE25" s="31"/>
    </row>
    <row r="26" spans="1:256" ht="13.5" thickBot="1" x14ac:dyDescent="0.25">
      <c r="A26" s="56"/>
      <c r="B26" s="56"/>
      <c r="C26" s="56"/>
      <c r="D26" s="56"/>
      <c r="E26" s="56"/>
      <c r="F26" s="56"/>
      <c r="G26" s="56"/>
      <c r="H26" s="56"/>
      <c r="I26" s="56"/>
    </row>
    <row r="27" spans="1:256" x14ac:dyDescent="0.2">
      <c r="A27" s="61" t="s">
        <v>59</v>
      </c>
      <c r="B27" s="62"/>
      <c r="C27" s="62"/>
      <c r="D27" s="111"/>
      <c r="E27" s="112" t="s">
        <v>60</v>
      </c>
      <c r="F27" s="113" t="s">
        <v>61</v>
      </c>
      <c r="G27" s="114" t="s">
        <v>62</v>
      </c>
      <c r="H27" s="115"/>
      <c r="I27" s="116" t="s">
        <v>60</v>
      </c>
    </row>
    <row r="28" spans="1:256" x14ac:dyDescent="0.2">
      <c r="A28" s="54" t="s">
        <v>276</v>
      </c>
      <c r="B28" s="45"/>
      <c r="C28" s="45"/>
      <c r="D28" s="117"/>
      <c r="E28" s="118">
        <v>0</v>
      </c>
      <c r="F28" s="218">
        <v>0</v>
      </c>
      <c r="G28" s="119">
        <f>HSV+PSV+Mont</f>
        <v>0</v>
      </c>
      <c r="H28" s="120"/>
      <c r="I28" s="121">
        <f t="shared" ref="I28:I35" si="0">E28+F28*G28/100</f>
        <v>0</v>
      </c>
      <c r="K28" s="130"/>
      <c r="BA28">
        <v>0</v>
      </c>
    </row>
    <row r="29" spans="1:256" x14ac:dyDescent="0.2">
      <c r="A29" s="54" t="s">
        <v>277</v>
      </c>
      <c r="B29" s="45"/>
      <c r="C29" s="45"/>
      <c r="D29" s="117"/>
      <c r="E29" s="118">
        <v>0</v>
      </c>
      <c r="F29" s="218">
        <v>0</v>
      </c>
      <c r="G29" s="119">
        <f>G28</f>
        <v>0</v>
      </c>
      <c r="H29" s="120"/>
      <c r="I29" s="121">
        <f t="shared" si="0"/>
        <v>0</v>
      </c>
      <c r="BA29">
        <v>0</v>
      </c>
    </row>
    <row r="30" spans="1:256" x14ac:dyDescent="0.2">
      <c r="A30" s="54" t="s">
        <v>278</v>
      </c>
      <c r="B30" s="45"/>
      <c r="C30" s="45"/>
      <c r="D30" s="117"/>
      <c r="E30" s="118">
        <v>0</v>
      </c>
      <c r="F30" s="218">
        <v>0</v>
      </c>
      <c r="G30" s="119">
        <f>G28</f>
        <v>0</v>
      </c>
      <c r="H30" s="120"/>
      <c r="I30" s="121">
        <f t="shared" si="0"/>
        <v>0</v>
      </c>
      <c r="BA30">
        <v>0</v>
      </c>
    </row>
    <row r="31" spans="1:256" x14ac:dyDescent="0.2">
      <c r="A31" s="54" t="s">
        <v>279</v>
      </c>
      <c r="B31" s="45"/>
      <c r="C31" s="45"/>
      <c r="D31" s="117"/>
      <c r="E31" s="118">
        <v>0</v>
      </c>
      <c r="F31" s="218">
        <v>0</v>
      </c>
      <c r="G31" s="119">
        <f>G28</f>
        <v>0</v>
      </c>
      <c r="H31" s="120"/>
      <c r="I31" s="121">
        <f t="shared" si="0"/>
        <v>0</v>
      </c>
      <c r="BA31">
        <v>0</v>
      </c>
    </row>
    <row r="32" spans="1:256" x14ac:dyDescent="0.2">
      <c r="A32" s="54" t="s">
        <v>280</v>
      </c>
      <c r="B32" s="45"/>
      <c r="C32" s="45"/>
      <c r="D32" s="117"/>
      <c r="E32" s="118">
        <v>0</v>
      </c>
      <c r="F32" s="218">
        <v>0</v>
      </c>
      <c r="G32" s="119">
        <f t="shared" ref="G32:G35" si="1">CHOOSE(BA32+1,HSV+PSV,HSV+PSV+Mont,HSV+PSV+Dodavka+Mont,HSV,PSV,Mont,Dodavka,Mont+Dodavka,0)</f>
        <v>0</v>
      </c>
      <c r="H32" s="120"/>
      <c r="I32" s="121">
        <f t="shared" si="0"/>
        <v>0</v>
      </c>
      <c r="BA32">
        <v>1</v>
      </c>
    </row>
    <row r="33" spans="1:53" x14ac:dyDescent="0.2">
      <c r="A33" s="54" t="s">
        <v>281</v>
      </c>
      <c r="B33" s="45"/>
      <c r="C33" s="45"/>
      <c r="D33" s="117"/>
      <c r="E33" s="118">
        <v>0</v>
      </c>
      <c r="F33" s="218">
        <v>0</v>
      </c>
      <c r="G33" s="119">
        <f t="shared" si="1"/>
        <v>0</v>
      </c>
      <c r="H33" s="120"/>
      <c r="I33" s="121">
        <f t="shared" si="0"/>
        <v>0</v>
      </c>
      <c r="BA33">
        <v>1</v>
      </c>
    </row>
    <row r="34" spans="1:53" x14ac:dyDescent="0.2">
      <c r="A34" s="54" t="s">
        <v>282</v>
      </c>
      <c r="B34" s="45"/>
      <c r="C34" s="45"/>
      <c r="D34" s="117"/>
      <c r="E34" s="118">
        <v>0</v>
      </c>
      <c r="F34" s="218">
        <v>0</v>
      </c>
      <c r="G34" s="119">
        <f t="shared" si="1"/>
        <v>0</v>
      </c>
      <c r="H34" s="120"/>
      <c r="I34" s="121">
        <f t="shared" si="0"/>
        <v>0</v>
      </c>
      <c r="BA34">
        <v>2</v>
      </c>
    </row>
    <row r="35" spans="1:53" x14ac:dyDescent="0.2">
      <c r="A35" s="54" t="s">
        <v>283</v>
      </c>
      <c r="B35" s="45"/>
      <c r="C35" s="45"/>
      <c r="D35" s="117"/>
      <c r="E35" s="118">
        <v>0</v>
      </c>
      <c r="F35" s="218">
        <v>0</v>
      </c>
      <c r="G35" s="119">
        <f t="shared" si="1"/>
        <v>0</v>
      </c>
      <c r="H35" s="120"/>
      <c r="I35" s="121">
        <f t="shared" si="0"/>
        <v>0</v>
      </c>
      <c r="BA35">
        <v>2</v>
      </c>
    </row>
    <row r="36" spans="1:53" ht="13.5" thickBot="1" x14ac:dyDescent="0.25">
      <c r="A36" s="122"/>
      <c r="B36" s="123" t="s">
        <v>63</v>
      </c>
      <c r="C36" s="124"/>
      <c r="D36" s="125"/>
      <c r="E36" s="126"/>
      <c r="F36" s="127"/>
      <c r="G36" s="127"/>
      <c r="H36" s="237">
        <f>SUM(I28:I35)</f>
        <v>0</v>
      </c>
      <c r="I36" s="238"/>
    </row>
    <row r="38" spans="1:53" x14ac:dyDescent="0.2">
      <c r="B38" s="109"/>
      <c r="F38" s="128"/>
      <c r="G38" s="129"/>
      <c r="H38" s="129"/>
      <c r="I38" s="130"/>
    </row>
    <row r="39" spans="1:53" x14ac:dyDescent="0.2">
      <c r="F39" s="128"/>
      <c r="G39" s="129"/>
      <c r="H39" s="129"/>
      <c r="I39" s="130"/>
    </row>
    <row r="40" spans="1:53" x14ac:dyDescent="0.2">
      <c r="F40" s="128"/>
      <c r="G40" s="129"/>
      <c r="H40" s="129"/>
      <c r="I40" s="130"/>
    </row>
    <row r="41" spans="1:53" x14ac:dyDescent="0.2">
      <c r="F41" s="128"/>
      <c r="G41" s="129"/>
      <c r="H41" s="129"/>
      <c r="I41" s="130"/>
    </row>
    <row r="42" spans="1:53" x14ac:dyDescent="0.2">
      <c r="F42" s="128"/>
      <c r="G42" s="129"/>
      <c r="H42" s="129"/>
      <c r="I42" s="130"/>
    </row>
    <row r="43" spans="1:53" x14ac:dyDescent="0.2">
      <c r="F43" s="128"/>
      <c r="G43" s="129"/>
      <c r="H43" s="129"/>
      <c r="I43" s="130"/>
    </row>
    <row r="44" spans="1:53" x14ac:dyDescent="0.2">
      <c r="F44" s="128"/>
      <c r="G44" s="129"/>
      <c r="H44" s="129"/>
      <c r="I44" s="130"/>
    </row>
    <row r="45" spans="1:53" x14ac:dyDescent="0.2">
      <c r="F45" s="128"/>
      <c r="G45" s="129"/>
      <c r="H45" s="129"/>
      <c r="I45" s="130"/>
    </row>
    <row r="46" spans="1:53" x14ac:dyDescent="0.2">
      <c r="F46" s="128"/>
      <c r="G46" s="129"/>
      <c r="H46" s="129"/>
      <c r="I46" s="130"/>
    </row>
    <row r="47" spans="1:53" x14ac:dyDescent="0.2">
      <c r="F47" s="128"/>
      <c r="G47" s="129"/>
      <c r="H47" s="129"/>
      <c r="I47" s="130"/>
    </row>
    <row r="48" spans="1:53" x14ac:dyDescent="0.2">
      <c r="F48" s="128"/>
      <c r="G48" s="129"/>
      <c r="H48" s="129"/>
      <c r="I48" s="130"/>
    </row>
    <row r="49" spans="6:9" x14ac:dyDescent="0.2">
      <c r="F49" s="128"/>
      <c r="G49" s="129"/>
      <c r="H49" s="129"/>
      <c r="I49" s="130"/>
    </row>
    <row r="50" spans="6:9" x14ac:dyDescent="0.2">
      <c r="F50" s="128"/>
      <c r="G50" s="129"/>
      <c r="H50" s="129"/>
      <c r="I50" s="130"/>
    </row>
    <row r="51" spans="6:9" x14ac:dyDescent="0.2">
      <c r="F51" s="128"/>
      <c r="G51" s="129"/>
      <c r="H51" s="129"/>
      <c r="I51" s="130"/>
    </row>
    <row r="52" spans="6:9" x14ac:dyDescent="0.2">
      <c r="F52" s="128"/>
      <c r="G52" s="129"/>
      <c r="H52" s="129"/>
      <c r="I52" s="130"/>
    </row>
    <row r="53" spans="6:9" x14ac:dyDescent="0.2">
      <c r="F53" s="128"/>
      <c r="G53" s="129"/>
      <c r="H53" s="129"/>
      <c r="I53" s="130"/>
    </row>
    <row r="54" spans="6:9" x14ac:dyDescent="0.2">
      <c r="F54" s="128"/>
      <c r="G54" s="129"/>
      <c r="H54" s="129"/>
      <c r="I54" s="130"/>
    </row>
    <row r="55" spans="6:9" x14ac:dyDescent="0.2">
      <c r="F55" s="128"/>
      <c r="G55" s="129"/>
      <c r="H55" s="129"/>
      <c r="I55" s="130"/>
    </row>
    <row r="56" spans="6:9" x14ac:dyDescent="0.2">
      <c r="F56" s="128"/>
      <c r="G56" s="129"/>
      <c r="H56" s="129"/>
      <c r="I56" s="130"/>
    </row>
    <row r="57" spans="6:9" x14ac:dyDescent="0.2">
      <c r="F57" s="128"/>
      <c r="G57" s="129"/>
      <c r="H57" s="129"/>
      <c r="I57" s="130"/>
    </row>
    <row r="58" spans="6:9" x14ac:dyDescent="0.2">
      <c r="F58" s="128"/>
      <c r="G58" s="129"/>
      <c r="H58" s="129"/>
      <c r="I58" s="130"/>
    </row>
    <row r="59" spans="6:9" x14ac:dyDescent="0.2">
      <c r="F59" s="128"/>
      <c r="G59" s="129"/>
      <c r="H59" s="129"/>
      <c r="I59" s="130"/>
    </row>
    <row r="60" spans="6:9" x14ac:dyDescent="0.2">
      <c r="F60" s="128"/>
      <c r="G60" s="129"/>
      <c r="H60" s="129"/>
      <c r="I60" s="130"/>
    </row>
    <row r="61" spans="6:9" x14ac:dyDescent="0.2">
      <c r="F61" s="128"/>
      <c r="G61" s="129"/>
      <c r="H61" s="129"/>
      <c r="I61" s="130"/>
    </row>
    <row r="62" spans="6:9" x14ac:dyDescent="0.2">
      <c r="F62" s="128"/>
      <c r="G62" s="129"/>
      <c r="H62" s="129"/>
      <c r="I62" s="130"/>
    </row>
    <row r="63" spans="6:9" x14ac:dyDescent="0.2">
      <c r="F63" s="128"/>
      <c r="G63" s="129"/>
      <c r="H63" s="129"/>
      <c r="I63" s="130"/>
    </row>
    <row r="64" spans="6:9" x14ac:dyDescent="0.2">
      <c r="F64" s="128"/>
      <c r="G64" s="129"/>
      <c r="H64" s="129"/>
      <c r="I64" s="130"/>
    </row>
    <row r="65" spans="6:9" x14ac:dyDescent="0.2">
      <c r="F65" s="128"/>
      <c r="G65" s="129"/>
      <c r="H65" s="129"/>
      <c r="I65" s="130"/>
    </row>
    <row r="66" spans="6:9" x14ac:dyDescent="0.2">
      <c r="F66" s="128"/>
      <c r="G66" s="129"/>
      <c r="H66" s="129"/>
      <c r="I66" s="130"/>
    </row>
    <row r="67" spans="6:9" x14ac:dyDescent="0.2">
      <c r="F67" s="128"/>
      <c r="G67" s="129"/>
      <c r="H67" s="129"/>
      <c r="I67" s="130"/>
    </row>
    <row r="68" spans="6:9" x14ac:dyDescent="0.2">
      <c r="F68" s="128"/>
      <c r="G68" s="129"/>
      <c r="H68" s="129"/>
      <c r="I68" s="130"/>
    </row>
    <row r="69" spans="6:9" x14ac:dyDescent="0.2">
      <c r="F69" s="128"/>
      <c r="G69" s="129"/>
      <c r="H69" s="129"/>
      <c r="I69" s="130"/>
    </row>
    <row r="70" spans="6:9" x14ac:dyDescent="0.2">
      <c r="F70" s="128"/>
      <c r="G70" s="129"/>
      <c r="H70" s="129"/>
      <c r="I70" s="130"/>
    </row>
    <row r="71" spans="6:9" x14ac:dyDescent="0.2">
      <c r="F71" s="128"/>
      <c r="G71" s="129"/>
      <c r="H71" s="129"/>
      <c r="I71" s="130"/>
    </row>
    <row r="72" spans="6:9" x14ac:dyDescent="0.2">
      <c r="F72" s="128"/>
      <c r="G72" s="129"/>
      <c r="H72" s="129"/>
      <c r="I72" s="130"/>
    </row>
    <row r="73" spans="6:9" x14ac:dyDescent="0.2">
      <c r="F73" s="128"/>
      <c r="G73" s="129"/>
      <c r="H73" s="129"/>
      <c r="I73" s="130"/>
    </row>
    <row r="74" spans="6:9" x14ac:dyDescent="0.2">
      <c r="F74" s="128"/>
      <c r="G74" s="129"/>
      <c r="H74" s="129"/>
      <c r="I74" s="130"/>
    </row>
    <row r="75" spans="6:9" x14ac:dyDescent="0.2">
      <c r="F75" s="128"/>
      <c r="G75" s="129"/>
      <c r="H75" s="129"/>
      <c r="I75" s="130"/>
    </row>
    <row r="76" spans="6:9" x14ac:dyDescent="0.2">
      <c r="F76" s="128"/>
      <c r="G76" s="129"/>
      <c r="H76" s="129"/>
      <c r="I76" s="130"/>
    </row>
    <row r="77" spans="6:9" x14ac:dyDescent="0.2">
      <c r="F77" s="128"/>
      <c r="G77" s="129"/>
      <c r="H77" s="129"/>
      <c r="I77" s="130"/>
    </row>
    <row r="78" spans="6:9" x14ac:dyDescent="0.2">
      <c r="F78" s="128"/>
      <c r="G78" s="129"/>
      <c r="H78" s="129"/>
      <c r="I78" s="130"/>
    </row>
    <row r="79" spans="6:9" x14ac:dyDescent="0.2">
      <c r="F79" s="128"/>
      <c r="G79" s="129"/>
      <c r="H79" s="129"/>
      <c r="I79" s="130"/>
    </row>
    <row r="80" spans="6:9" x14ac:dyDescent="0.2">
      <c r="F80" s="128"/>
      <c r="G80" s="129"/>
      <c r="H80" s="129"/>
      <c r="I80" s="130"/>
    </row>
    <row r="81" spans="6:9" x14ac:dyDescent="0.2">
      <c r="F81" s="128"/>
      <c r="G81" s="129"/>
      <c r="H81" s="129"/>
      <c r="I81" s="130"/>
    </row>
    <row r="82" spans="6:9" x14ac:dyDescent="0.2">
      <c r="F82" s="128"/>
      <c r="G82" s="129"/>
      <c r="H82" s="129"/>
      <c r="I82" s="130"/>
    </row>
    <row r="83" spans="6:9" x14ac:dyDescent="0.2">
      <c r="F83" s="128"/>
      <c r="G83" s="129"/>
      <c r="H83" s="129"/>
      <c r="I83" s="130"/>
    </row>
    <row r="84" spans="6:9" x14ac:dyDescent="0.2">
      <c r="F84" s="128"/>
      <c r="G84" s="129"/>
      <c r="H84" s="129"/>
      <c r="I84" s="130"/>
    </row>
    <row r="85" spans="6:9" x14ac:dyDescent="0.2">
      <c r="F85" s="128"/>
      <c r="G85" s="129"/>
      <c r="H85" s="129"/>
      <c r="I85" s="130"/>
    </row>
    <row r="86" spans="6:9" x14ac:dyDescent="0.2">
      <c r="F86" s="128"/>
      <c r="G86" s="129"/>
      <c r="H86" s="129"/>
      <c r="I86" s="130"/>
    </row>
    <row r="87" spans="6:9" x14ac:dyDescent="0.2">
      <c r="F87" s="128"/>
      <c r="G87" s="129"/>
      <c r="H87" s="129"/>
      <c r="I87" s="130"/>
    </row>
  </sheetData>
  <mergeCells count="4">
    <mergeCell ref="A1:B1"/>
    <mergeCell ref="A3:B3"/>
    <mergeCell ref="G3:I3"/>
    <mergeCell ref="H36:I36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A3324-8919-4C86-A0CC-F9322CF93001}">
  <sheetPr codeName="List2"/>
  <dimension ref="A1:BP302"/>
  <sheetViews>
    <sheetView showGridLines="0" showZeros="0" tabSelected="1" topLeftCell="A148" zoomScaleNormal="100" workbookViewId="0">
      <selection activeCell="F113" sqref="F113"/>
    </sheetView>
  </sheetViews>
  <sheetFormatPr defaultRowHeight="12.75" x14ac:dyDescent="0.2"/>
  <cols>
    <col min="1" max="1" width="4.42578125" style="131" customWidth="1"/>
    <col min="2" max="2" width="11.5703125" style="131" customWidth="1"/>
    <col min="3" max="3" width="40.42578125" style="131" customWidth="1"/>
    <col min="4" max="4" width="5.5703125" style="131" customWidth="1"/>
    <col min="5" max="5" width="8.5703125" style="174" customWidth="1"/>
    <col min="6" max="6" width="9.85546875" style="131" customWidth="1"/>
    <col min="7" max="7" width="13.85546875" style="131" customWidth="1"/>
    <col min="8" max="8" width="10.140625" style="131" bestFit="1" customWidth="1"/>
    <col min="9" max="220" width="9.140625" style="131"/>
    <col min="221" max="221" width="4.42578125" style="131" customWidth="1"/>
    <col min="222" max="222" width="11.5703125" style="131" customWidth="1"/>
    <col min="223" max="223" width="40.42578125" style="131" customWidth="1"/>
    <col min="224" max="224" width="5.5703125" style="131" customWidth="1"/>
    <col min="225" max="225" width="8.5703125" style="131" customWidth="1"/>
    <col min="226" max="226" width="9.85546875" style="131" customWidth="1"/>
    <col min="227" max="227" width="13.85546875" style="131" customWidth="1"/>
    <col min="228" max="231" width="9.140625" style="131"/>
    <col min="232" max="232" width="75.42578125" style="131" customWidth="1"/>
    <col min="233" max="233" width="45.28515625" style="131" customWidth="1"/>
    <col min="234" max="476" width="9.140625" style="131"/>
    <col min="477" max="477" width="4.42578125" style="131" customWidth="1"/>
    <col min="478" max="478" width="11.5703125" style="131" customWidth="1"/>
    <col min="479" max="479" width="40.42578125" style="131" customWidth="1"/>
    <col min="480" max="480" width="5.5703125" style="131" customWidth="1"/>
    <col min="481" max="481" width="8.5703125" style="131" customWidth="1"/>
    <col min="482" max="482" width="9.85546875" style="131" customWidth="1"/>
    <col min="483" max="483" width="13.85546875" style="131" customWidth="1"/>
    <col min="484" max="487" width="9.140625" style="131"/>
    <col min="488" max="488" width="75.42578125" style="131" customWidth="1"/>
    <col min="489" max="489" width="45.28515625" style="131" customWidth="1"/>
    <col min="490" max="732" width="9.140625" style="131"/>
    <col min="733" max="733" width="4.42578125" style="131" customWidth="1"/>
    <col min="734" max="734" width="11.5703125" style="131" customWidth="1"/>
    <col min="735" max="735" width="40.42578125" style="131" customWidth="1"/>
    <col min="736" max="736" width="5.5703125" style="131" customWidth="1"/>
    <col min="737" max="737" width="8.5703125" style="131" customWidth="1"/>
    <col min="738" max="738" width="9.85546875" style="131" customWidth="1"/>
    <col min="739" max="739" width="13.85546875" style="131" customWidth="1"/>
    <col min="740" max="743" width="9.140625" style="131"/>
    <col min="744" max="744" width="75.42578125" style="131" customWidth="1"/>
    <col min="745" max="745" width="45.28515625" style="131" customWidth="1"/>
    <col min="746" max="988" width="9.140625" style="131"/>
    <col min="989" max="989" width="4.42578125" style="131" customWidth="1"/>
    <col min="990" max="990" width="11.5703125" style="131" customWidth="1"/>
    <col min="991" max="991" width="40.42578125" style="131" customWidth="1"/>
    <col min="992" max="992" width="5.5703125" style="131" customWidth="1"/>
    <col min="993" max="993" width="8.5703125" style="131" customWidth="1"/>
    <col min="994" max="994" width="9.85546875" style="131" customWidth="1"/>
    <col min="995" max="995" width="13.85546875" style="131" customWidth="1"/>
    <col min="996" max="999" width="9.140625" style="131"/>
    <col min="1000" max="1000" width="75.42578125" style="131" customWidth="1"/>
    <col min="1001" max="1001" width="45.28515625" style="131" customWidth="1"/>
    <col min="1002" max="1244" width="9.140625" style="131"/>
    <col min="1245" max="1245" width="4.42578125" style="131" customWidth="1"/>
    <col min="1246" max="1246" width="11.5703125" style="131" customWidth="1"/>
    <col min="1247" max="1247" width="40.42578125" style="131" customWidth="1"/>
    <col min="1248" max="1248" width="5.5703125" style="131" customWidth="1"/>
    <col min="1249" max="1249" width="8.5703125" style="131" customWidth="1"/>
    <col min="1250" max="1250" width="9.85546875" style="131" customWidth="1"/>
    <col min="1251" max="1251" width="13.85546875" style="131" customWidth="1"/>
    <col min="1252" max="1255" width="9.140625" style="131"/>
    <col min="1256" max="1256" width="75.42578125" style="131" customWidth="1"/>
    <col min="1257" max="1257" width="45.28515625" style="131" customWidth="1"/>
    <col min="1258" max="1500" width="9.140625" style="131"/>
    <col min="1501" max="1501" width="4.42578125" style="131" customWidth="1"/>
    <col min="1502" max="1502" width="11.5703125" style="131" customWidth="1"/>
    <col min="1503" max="1503" width="40.42578125" style="131" customWidth="1"/>
    <col min="1504" max="1504" width="5.5703125" style="131" customWidth="1"/>
    <col min="1505" max="1505" width="8.5703125" style="131" customWidth="1"/>
    <col min="1506" max="1506" width="9.85546875" style="131" customWidth="1"/>
    <col min="1507" max="1507" width="13.85546875" style="131" customWidth="1"/>
    <col min="1508" max="1511" width="9.140625" style="131"/>
    <col min="1512" max="1512" width="75.42578125" style="131" customWidth="1"/>
    <col min="1513" max="1513" width="45.28515625" style="131" customWidth="1"/>
    <col min="1514" max="1756" width="9.140625" style="131"/>
    <col min="1757" max="1757" width="4.42578125" style="131" customWidth="1"/>
    <col min="1758" max="1758" width="11.5703125" style="131" customWidth="1"/>
    <col min="1759" max="1759" width="40.42578125" style="131" customWidth="1"/>
    <col min="1760" max="1760" width="5.5703125" style="131" customWidth="1"/>
    <col min="1761" max="1761" width="8.5703125" style="131" customWidth="1"/>
    <col min="1762" max="1762" width="9.85546875" style="131" customWidth="1"/>
    <col min="1763" max="1763" width="13.85546875" style="131" customWidth="1"/>
    <col min="1764" max="1767" width="9.140625" style="131"/>
    <col min="1768" max="1768" width="75.42578125" style="131" customWidth="1"/>
    <col min="1769" max="1769" width="45.28515625" style="131" customWidth="1"/>
    <col min="1770" max="2012" width="9.140625" style="131"/>
    <col min="2013" max="2013" width="4.42578125" style="131" customWidth="1"/>
    <col min="2014" max="2014" width="11.5703125" style="131" customWidth="1"/>
    <col min="2015" max="2015" width="40.42578125" style="131" customWidth="1"/>
    <col min="2016" max="2016" width="5.5703125" style="131" customWidth="1"/>
    <col min="2017" max="2017" width="8.5703125" style="131" customWidth="1"/>
    <col min="2018" max="2018" width="9.85546875" style="131" customWidth="1"/>
    <col min="2019" max="2019" width="13.85546875" style="131" customWidth="1"/>
    <col min="2020" max="2023" width="9.140625" style="131"/>
    <col min="2024" max="2024" width="75.42578125" style="131" customWidth="1"/>
    <col min="2025" max="2025" width="45.28515625" style="131" customWidth="1"/>
    <col min="2026" max="2268" width="9.140625" style="131"/>
    <col min="2269" max="2269" width="4.42578125" style="131" customWidth="1"/>
    <col min="2270" max="2270" width="11.5703125" style="131" customWidth="1"/>
    <col min="2271" max="2271" width="40.42578125" style="131" customWidth="1"/>
    <col min="2272" max="2272" width="5.5703125" style="131" customWidth="1"/>
    <col min="2273" max="2273" width="8.5703125" style="131" customWidth="1"/>
    <col min="2274" max="2274" width="9.85546875" style="131" customWidth="1"/>
    <col min="2275" max="2275" width="13.85546875" style="131" customWidth="1"/>
    <col min="2276" max="2279" width="9.140625" style="131"/>
    <col min="2280" max="2280" width="75.42578125" style="131" customWidth="1"/>
    <col min="2281" max="2281" width="45.28515625" style="131" customWidth="1"/>
    <col min="2282" max="2524" width="9.140625" style="131"/>
    <col min="2525" max="2525" width="4.42578125" style="131" customWidth="1"/>
    <col min="2526" max="2526" width="11.5703125" style="131" customWidth="1"/>
    <col min="2527" max="2527" width="40.42578125" style="131" customWidth="1"/>
    <col min="2528" max="2528" width="5.5703125" style="131" customWidth="1"/>
    <col min="2529" max="2529" width="8.5703125" style="131" customWidth="1"/>
    <col min="2530" max="2530" width="9.85546875" style="131" customWidth="1"/>
    <col min="2531" max="2531" width="13.85546875" style="131" customWidth="1"/>
    <col min="2532" max="2535" width="9.140625" style="131"/>
    <col min="2536" max="2536" width="75.42578125" style="131" customWidth="1"/>
    <col min="2537" max="2537" width="45.28515625" style="131" customWidth="1"/>
    <col min="2538" max="2780" width="9.140625" style="131"/>
    <col min="2781" max="2781" width="4.42578125" style="131" customWidth="1"/>
    <col min="2782" max="2782" width="11.5703125" style="131" customWidth="1"/>
    <col min="2783" max="2783" width="40.42578125" style="131" customWidth="1"/>
    <col min="2784" max="2784" width="5.5703125" style="131" customWidth="1"/>
    <col min="2785" max="2785" width="8.5703125" style="131" customWidth="1"/>
    <col min="2786" max="2786" width="9.85546875" style="131" customWidth="1"/>
    <col min="2787" max="2787" width="13.85546875" style="131" customWidth="1"/>
    <col min="2788" max="2791" width="9.140625" style="131"/>
    <col min="2792" max="2792" width="75.42578125" style="131" customWidth="1"/>
    <col min="2793" max="2793" width="45.28515625" style="131" customWidth="1"/>
    <col min="2794" max="3036" width="9.140625" style="131"/>
    <col min="3037" max="3037" width="4.42578125" style="131" customWidth="1"/>
    <col min="3038" max="3038" width="11.5703125" style="131" customWidth="1"/>
    <col min="3039" max="3039" width="40.42578125" style="131" customWidth="1"/>
    <col min="3040" max="3040" width="5.5703125" style="131" customWidth="1"/>
    <col min="3041" max="3041" width="8.5703125" style="131" customWidth="1"/>
    <col min="3042" max="3042" width="9.85546875" style="131" customWidth="1"/>
    <col min="3043" max="3043" width="13.85546875" style="131" customWidth="1"/>
    <col min="3044" max="3047" width="9.140625" style="131"/>
    <col min="3048" max="3048" width="75.42578125" style="131" customWidth="1"/>
    <col min="3049" max="3049" width="45.28515625" style="131" customWidth="1"/>
    <col min="3050" max="3292" width="9.140625" style="131"/>
    <col min="3293" max="3293" width="4.42578125" style="131" customWidth="1"/>
    <col min="3294" max="3294" width="11.5703125" style="131" customWidth="1"/>
    <col min="3295" max="3295" width="40.42578125" style="131" customWidth="1"/>
    <col min="3296" max="3296" width="5.5703125" style="131" customWidth="1"/>
    <col min="3297" max="3297" width="8.5703125" style="131" customWidth="1"/>
    <col min="3298" max="3298" width="9.85546875" style="131" customWidth="1"/>
    <col min="3299" max="3299" width="13.85546875" style="131" customWidth="1"/>
    <col min="3300" max="3303" width="9.140625" style="131"/>
    <col min="3304" max="3304" width="75.42578125" style="131" customWidth="1"/>
    <col min="3305" max="3305" width="45.28515625" style="131" customWidth="1"/>
    <col min="3306" max="3548" width="9.140625" style="131"/>
    <col min="3549" max="3549" width="4.42578125" style="131" customWidth="1"/>
    <col min="3550" max="3550" width="11.5703125" style="131" customWidth="1"/>
    <col min="3551" max="3551" width="40.42578125" style="131" customWidth="1"/>
    <col min="3552" max="3552" width="5.5703125" style="131" customWidth="1"/>
    <col min="3553" max="3553" width="8.5703125" style="131" customWidth="1"/>
    <col min="3554" max="3554" width="9.85546875" style="131" customWidth="1"/>
    <col min="3555" max="3555" width="13.85546875" style="131" customWidth="1"/>
    <col min="3556" max="3559" width="9.140625" style="131"/>
    <col min="3560" max="3560" width="75.42578125" style="131" customWidth="1"/>
    <col min="3561" max="3561" width="45.28515625" style="131" customWidth="1"/>
    <col min="3562" max="3804" width="9.140625" style="131"/>
    <col min="3805" max="3805" width="4.42578125" style="131" customWidth="1"/>
    <col min="3806" max="3806" width="11.5703125" style="131" customWidth="1"/>
    <col min="3807" max="3807" width="40.42578125" style="131" customWidth="1"/>
    <col min="3808" max="3808" width="5.5703125" style="131" customWidth="1"/>
    <col min="3809" max="3809" width="8.5703125" style="131" customWidth="1"/>
    <col min="3810" max="3810" width="9.85546875" style="131" customWidth="1"/>
    <col min="3811" max="3811" width="13.85546875" style="131" customWidth="1"/>
    <col min="3812" max="3815" width="9.140625" style="131"/>
    <col min="3816" max="3816" width="75.42578125" style="131" customWidth="1"/>
    <col min="3817" max="3817" width="45.28515625" style="131" customWidth="1"/>
    <col min="3818" max="4060" width="9.140625" style="131"/>
    <col min="4061" max="4061" width="4.42578125" style="131" customWidth="1"/>
    <col min="4062" max="4062" width="11.5703125" style="131" customWidth="1"/>
    <col min="4063" max="4063" width="40.42578125" style="131" customWidth="1"/>
    <col min="4064" max="4064" width="5.5703125" style="131" customWidth="1"/>
    <col min="4065" max="4065" width="8.5703125" style="131" customWidth="1"/>
    <col min="4066" max="4066" width="9.85546875" style="131" customWidth="1"/>
    <col min="4067" max="4067" width="13.85546875" style="131" customWidth="1"/>
    <col min="4068" max="4071" width="9.140625" style="131"/>
    <col min="4072" max="4072" width="75.42578125" style="131" customWidth="1"/>
    <col min="4073" max="4073" width="45.28515625" style="131" customWidth="1"/>
    <col min="4074" max="4316" width="9.140625" style="131"/>
    <col min="4317" max="4317" width="4.42578125" style="131" customWidth="1"/>
    <col min="4318" max="4318" width="11.5703125" style="131" customWidth="1"/>
    <col min="4319" max="4319" width="40.42578125" style="131" customWidth="1"/>
    <col min="4320" max="4320" width="5.5703125" style="131" customWidth="1"/>
    <col min="4321" max="4321" width="8.5703125" style="131" customWidth="1"/>
    <col min="4322" max="4322" width="9.85546875" style="131" customWidth="1"/>
    <col min="4323" max="4323" width="13.85546875" style="131" customWidth="1"/>
    <col min="4324" max="4327" width="9.140625" style="131"/>
    <col min="4328" max="4328" width="75.42578125" style="131" customWidth="1"/>
    <col min="4329" max="4329" width="45.28515625" style="131" customWidth="1"/>
    <col min="4330" max="4572" width="9.140625" style="131"/>
    <col min="4573" max="4573" width="4.42578125" style="131" customWidth="1"/>
    <col min="4574" max="4574" width="11.5703125" style="131" customWidth="1"/>
    <col min="4575" max="4575" width="40.42578125" style="131" customWidth="1"/>
    <col min="4576" max="4576" width="5.5703125" style="131" customWidth="1"/>
    <col min="4577" max="4577" width="8.5703125" style="131" customWidth="1"/>
    <col min="4578" max="4578" width="9.85546875" style="131" customWidth="1"/>
    <col min="4579" max="4579" width="13.85546875" style="131" customWidth="1"/>
    <col min="4580" max="4583" width="9.140625" style="131"/>
    <col min="4584" max="4584" width="75.42578125" style="131" customWidth="1"/>
    <col min="4585" max="4585" width="45.28515625" style="131" customWidth="1"/>
    <col min="4586" max="4828" width="9.140625" style="131"/>
    <col min="4829" max="4829" width="4.42578125" style="131" customWidth="1"/>
    <col min="4830" max="4830" width="11.5703125" style="131" customWidth="1"/>
    <col min="4831" max="4831" width="40.42578125" style="131" customWidth="1"/>
    <col min="4832" max="4832" width="5.5703125" style="131" customWidth="1"/>
    <col min="4833" max="4833" width="8.5703125" style="131" customWidth="1"/>
    <col min="4834" max="4834" width="9.85546875" style="131" customWidth="1"/>
    <col min="4835" max="4835" width="13.85546875" style="131" customWidth="1"/>
    <col min="4836" max="4839" width="9.140625" style="131"/>
    <col min="4840" max="4840" width="75.42578125" style="131" customWidth="1"/>
    <col min="4841" max="4841" width="45.28515625" style="131" customWidth="1"/>
    <col min="4842" max="5084" width="9.140625" style="131"/>
    <col min="5085" max="5085" width="4.42578125" style="131" customWidth="1"/>
    <col min="5086" max="5086" width="11.5703125" style="131" customWidth="1"/>
    <col min="5087" max="5087" width="40.42578125" style="131" customWidth="1"/>
    <col min="5088" max="5088" width="5.5703125" style="131" customWidth="1"/>
    <col min="5089" max="5089" width="8.5703125" style="131" customWidth="1"/>
    <col min="5090" max="5090" width="9.85546875" style="131" customWidth="1"/>
    <col min="5091" max="5091" width="13.85546875" style="131" customWidth="1"/>
    <col min="5092" max="5095" width="9.140625" style="131"/>
    <col min="5096" max="5096" width="75.42578125" style="131" customWidth="1"/>
    <col min="5097" max="5097" width="45.28515625" style="131" customWidth="1"/>
    <col min="5098" max="5340" width="9.140625" style="131"/>
    <col min="5341" max="5341" width="4.42578125" style="131" customWidth="1"/>
    <col min="5342" max="5342" width="11.5703125" style="131" customWidth="1"/>
    <col min="5343" max="5343" width="40.42578125" style="131" customWidth="1"/>
    <col min="5344" max="5344" width="5.5703125" style="131" customWidth="1"/>
    <col min="5345" max="5345" width="8.5703125" style="131" customWidth="1"/>
    <col min="5346" max="5346" width="9.85546875" style="131" customWidth="1"/>
    <col min="5347" max="5347" width="13.85546875" style="131" customWidth="1"/>
    <col min="5348" max="5351" width="9.140625" style="131"/>
    <col min="5352" max="5352" width="75.42578125" style="131" customWidth="1"/>
    <col min="5353" max="5353" width="45.28515625" style="131" customWidth="1"/>
    <col min="5354" max="5596" width="9.140625" style="131"/>
    <col min="5597" max="5597" width="4.42578125" style="131" customWidth="1"/>
    <col min="5598" max="5598" width="11.5703125" style="131" customWidth="1"/>
    <col min="5599" max="5599" width="40.42578125" style="131" customWidth="1"/>
    <col min="5600" max="5600" width="5.5703125" style="131" customWidth="1"/>
    <col min="5601" max="5601" width="8.5703125" style="131" customWidth="1"/>
    <col min="5602" max="5602" width="9.85546875" style="131" customWidth="1"/>
    <col min="5603" max="5603" width="13.85546875" style="131" customWidth="1"/>
    <col min="5604" max="5607" width="9.140625" style="131"/>
    <col min="5608" max="5608" width="75.42578125" style="131" customWidth="1"/>
    <col min="5609" max="5609" width="45.28515625" style="131" customWidth="1"/>
    <col min="5610" max="5852" width="9.140625" style="131"/>
    <col min="5853" max="5853" width="4.42578125" style="131" customWidth="1"/>
    <col min="5854" max="5854" width="11.5703125" style="131" customWidth="1"/>
    <col min="5855" max="5855" width="40.42578125" style="131" customWidth="1"/>
    <col min="5856" max="5856" width="5.5703125" style="131" customWidth="1"/>
    <col min="5857" max="5857" width="8.5703125" style="131" customWidth="1"/>
    <col min="5858" max="5858" width="9.85546875" style="131" customWidth="1"/>
    <col min="5859" max="5859" width="13.85546875" style="131" customWidth="1"/>
    <col min="5860" max="5863" width="9.140625" style="131"/>
    <col min="5864" max="5864" width="75.42578125" style="131" customWidth="1"/>
    <col min="5865" max="5865" width="45.28515625" style="131" customWidth="1"/>
    <col min="5866" max="6108" width="9.140625" style="131"/>
    <col min="6109" max="6109" width="4.42578125" style="131" customWidth="1"/>
    <col min="6110" max="6110" width="11.5703125" style="131" customWidth="1"/>
    <col min="6111" max="6111" width="40.42578125" style="131" customWidth="1"/>
    <col min="6112" max="6112" width="5.5703125" style="131" customWidth="1"/>
    <col min="6113" max="6113" width="8.5703125" style="131" customWidth="1"/>
    <col min="6114" max="6114" width="9.85546875" style="131" customWidth="1"/>
    <col min="6115" max="6115" width="13.85546875" style="131" customWidth="1"/>
    <col min="6116" max="6119" width="9.140625" style="131"/>
    <col min="6120" max="6120" width="75.42578125" style="131" customWidth="1"/>
    <col min="6121" max="6121" width="45.28515625" style="131" customWidth="1"/>
    <col min="6122" max="6364" width="9.140625" style="131"/>
    <col min="6365" max="6365" width="4.42578125" style="131" customWidth="1"/>
    <col min="6366" max="6366" width="11.5703125" style="131" customWidth="1"/>
    <col min="6367" max="6367" width="40.42578125" style="131" customWidth="1"/>
    <col min="6368" max="6368" width="5.5703125" style="131" customWidth="1"/>
    <col min="6369" max="6369" width="8.5703125" style="131" customWidth="1"/>
    <col min="6370" max="6370" width="9.85546875" style="131" customWidth="1"/>
    <col min="6371" max="6371" width="13.85546875" style="131" customWidth="1"/>
    <col min="6372" max="6375" width="9.140625" style="131"/>
    <col min="6376" max="6376" width="75.42578125" style="131" customWidth="1"/>
    <col min="6377" max="6377" width="45.28515625" style="131" customWidth="1"/>
    <col min="6378" max="6620" width="9.140625" style="131"/>
    <col min="6621" max="6621" width="4.42578125" style="131" customWidth="1"/>
    <col min="6622" max="6622" width="11.5703125" style="131" customWidth="1"/>
    <col min="6623" max="6623" width="40.42578125" style="131" customWidth="1"/>
    <col min="6624" max="6624" width="5.5703125" style="131" customWidth="1"/>
    <col min="6625" max="6625" width="8.5703125" style="131" customWidth="1"/>
    <col min="6626" max="6626" width="9.85546875" style="131" customWidth="1"/>
    <col min="6627" max="6627" width="13.85546875" style="131" customWidth="1"/>
    <col min="6628" max="6631" width="9.140625" style="131"/>
    <col min="6632" max="6632" width="75.42578125" style="131" customWidth="1"/>
    <col min="6633" max="6633" width="45.28515625" style="131" customWidth="1"/>
    <col min="6634" max="6876" width="9.140625" style="131"/>
    <col min="6877" max="6877" width="4.42578125" style="131" customWidth="1"/>
    <col min="6878" max="6878" width="11.5703125" style="131" customWidth="1"/>
    <col min="6879" max="6879" width="40.42578125" style="131" customWidth="1"/>
    <col min="6880" max="6880" width="5.5703125" style="131" customWidth="1"/>
    <col min="6881" max="6881" width="8.5703125" style="131" customWidth="1"/>
    <col min="6882" max="6882" width="9.85546875" style="131" customWidth="1"/>
    <col min="6883" max="6883" width="13.85546875" style="131" customWidth="1"/>
    <col min="6884" max="6887" width="9.140625" style="131"/>
    <col min="6888" max="6888" width="75.42578125" style="131" customWidth="1"/>
    <col min="6889" max="6889" width="45.28515625" style="131" customWidth="1"/>
    <col min="6890" max="7132" width="9.140625" style="131"/>
    <col min="7133" max="7133" width="4.42578125" style="131" customWidth="1"/>
    <col min="7134" max="7134" width="11.5703125" style="131" customWidth="1"/>
    <col min="7135" max="7135" width="40.42578125" style="131" customWidth="1"/>
    <col min="7136" max="7136" width="5.5703125" style="131" customWidth="1"/>
    <col min="7137" max="7137" width="8.5703125" style="131" customWidth="1"/>
    <col min="7138" max="7138" width="9.85546875" style="131" customWidth="1"/>
    <col min="7139" max="7139" width="13.85546875" style="131" customWidth="1"/>
    <col min="7140" max="7143" width="9.140625" style="131"/>
    <col min="7144" max="7144" width="75.42578125" style="131" customWidth="1"/>
    <col min="7145" max="7145" width="45.28515625" style="131" customWidth="1"/>
    <col min="7146" max="7388" width="9.140625" style="131"/>
    <col min="7389" max="7389" width="4.42578125" style="131" customWidth="1"/>
    <col min="7390" max="7390" width="11.5703125" style="131" customWidth="1"/>
    <col min="7391" max="7391" width="40.42578125" style="131" customWidth="1"/>
    <col min="7392" max="7392" width="5.5703125" style="131" customWidth="1"/>
    <col min="7393" max="7393" width="8.5703125" style="131" customWidth="1"/>
    <col min="7394" max="7394" width="9.85546875" style="131" customWidth="1"/>
    <col min="7395" max="7395" width="13.85546875" style="131" customWidth="1"/>
    <col min="7396" max="7399" width="9.140625" style="131"/>
    <col min="7400" max="7400" width="75.42578125" style="131" customWidth="1"/>
    <col min="7401" max="7401" width="45.28515625" style="131" customWidth="1"/>
    <col min="7402" max="7644" width="9.140625" style="131"/>
    <col min="7645" max="7645" width="4.42578125" style="131" customWidth="1"/>
    <col min="7646" max="7646" width="11.5703125" style="131" customWidth="1"/>
    <col min="7647" max="7647" width="40.42578125" style="131" customWidth="1"/>
    <col min="7648" max="7648" width="5.5703125" style="131" customWidth="1"/>
    <col min="7649" max="7649" width="8.5703125" style="131" customWidth="1"/>
    <col min="7650" max="7650" width="9.85546875" style="131" customWidth="1"/>
    <col min="7651" max="7651" width="13.85546875" style="131" customWidth="1"/>
    <col min="7652" max="7655" width="9.140625" style="131"/>
    <col min="7656" max="7656" width="75.42578125" style="131" customWidth="1"/>
    <col min="7657" max="7657" width="45.28515625" style="131" customWidth="1"/>
    <col min="7658" max="7900" width="9.140625" style="131"/>
    <col min="7901" max="7901" width="4.42578125" style="131" customWidth="1"/>
    <col min="7902" max="7902" width="11.5703125" style="131" customWidth="1"/>
    <col min="7903" max="7903" width="40.42578125" style="131" customWidth="1"/>
    <col min="7904" max="7904" width="5.5703125" style="131" customWidth="1"/>
    <col min="7905" max="7905" width="8.5703125" style="131" customWidth="1"/>
    <col min="7906" max="7906" width="9.85546875" style="131" customWidth="1"/>
    <col min="7907" max="7907" width="13.85546875" style="131" customWidth="1"/>
    <col min="7908" max="7911" width="9.140625" style="131"/>
    <col min="7912" max="7912" width="75.42578125" style="131" customWidth="1"/>
    <col min="7913" max="7913" width="45.28515625" style="131" customWidth="1"/>
    <col min="7914" max="8156" width="9.140625" style="131"/>
    <col min="8157" max="8157" width="4.42578125" style="131" customWidth="1"/>
    <col min="8158" max="8158" width="11.5703125" style="131" customWidth="1"/>
    <col min="8159" max="8159" width="40.42578125" style="131" customWidth="1"/>
    <col min="8160" max="8160" width="5.5703125" style="131" customWidth="1"/>
    <col min="8161" max="8161" width="8.5703125" style="131" customWidth="1"/>
    <col min="8162" max="8162" width="9.85546875" style="131" customWidth="1"/>
    <col min="8163" max="8163" width="13.85546875" style="131" customWidth="1"/>
    <col min="8164" max="8167" width="9.140625" style="131"/>
    <col min="8168" max="8168" width="75.42578125" style="131" customWidth="1"/>
    <col min="8169" max="8169" width="45.28515625" style="131" customWidth="1"/>
    <col min="8170" max="8412" width="9.140625" style="131"/>
    <col min="8413" max="8413" width="4.42578125" style="131" customWidth="1"/>
    <col min="8414" max="8414" width="11.5703125" style="131" customWidth="1"/>
    <col min="8415" max="8415" width="40.42578125" style="131" customWidth="1"/>
    <col min="8416" max="8416" width="5.5703125" style="131" customWidth="1"/>
    <col min="8417" max="8417" width="8.5703125" style="131" customWidth="1"/>
    <col min="8418" max="8418" width="9.85546875" style="131" customWidth="1"/>
    <col min="8419" max="8419" width="13.85546875" style="131" customWidth="1"/>
    <col min="8420" max="8423" width="9.140625" style="131"/>
    <col min="8424" max="8424" width="75.42578125" style="131" customWidth="1"/>
    <col min="8425" max="8425" width="45.28515625" style="131" customWidth="1"/>
    <col min="8426" max="8668" width="9.140625" style="131"/>
    <col min="8669" max="8669" width="4.42578125" style="131" customWidth="1"/>
    <col min="8670" max="8670" width="11.5703125" style="131" customWidth="1"/>
    <col min="8671" max="8671" width="40.42578125" style="131" customWidth="1"/>
    <col min="8672" max="8672" width="5.5703125" style="131" customWidth="1"/>
    <col min="8673" max="8673" width="8.5703125" style="131" customWidth="1"/>
    <col min="8674" max="8674" width="9.85546875" style="131" customWidth="1"/>
    <col min="8675" max="8675" width="13.85546875" style="131" customWidth="1"/>
    <col min="8676" max="8679" width="9.140625" style="131"/>
    <col min="8680" max="8680" width="75.42578125" style="131" customWidth="1"/>
    <col min="8681" max="8681" width="45.28515625" style="131" customWidth="1"/>
    <col min="8682" max="8924" width="9.140625" style="131"/>
    <col min="8925" max="8925" width="4.42578125" style="131" customWidth="1"/>
    <col min="8926" max="8926" width="11.5703125" style="131" customWidth="1"/>
    <col min="8927" max="8927" width="40.42578125" style="131" customWidth="1"/>
    <col min="8928" max="8928" width="5.5703125" style="131" customWidth="1"/>
    <col min="8929" max="8929" width="8.5703125" style="131" customWidth="1"/>
    <col min="8930" max="8930" width="9.85546875" style="131" customWidth="1"/>
    <col min="8931" max="8931" width="13.85546875" style="131" customWidth="1"/>
    <col min="8932" max="8935" width="9.140625" style="131"/>
    <col min="8936" max="8936" width="75.42578125" style="131" customWidth="1"/>
    <col min="8937" max="8937" width="45.28515625" style="131" customWidth="1"/>
    <col min="8938" max="9180" width="9.140625" style="131"/>
    <col min="9181" max="9181" width="4.42578125" style="131" customWidth="1"/>
    <col min="9182" max="9182" width="11.5703125" style="131" customWidth="1"/>
    <col min="9183" max="9183" width="40.42578125" style="131" customWidth="1"/>
    <col min="9184" max="9184" width="5.5703125" style="131" customWidth="1"/>
    <col min="9185" max="9185" width="8.5703125" style="131" customWidth="1"/>
    <col min="9186" max="9186" width="9.85546875" style="131" customWidth="1"/>
    <col min="9187" max="9187" width="13.85546875" style="131" customWidth="1"/>
    <col min="9188" max="9191" width="9.140625" style="131"/>
    <col min="9192" max="9192" width="75.42578125" style="131" customWidth="1"/>
    <col min="9193" max="9193" width="45.28515625" style="131" customWidth="1"/>
    <col min="9194" max="9436" width="9.140625" style="131"/>
    <col min="9437" max="9437" width="4.42578125" style="131" customWidth="1"/>
    <col min="9438" max="9438" width="11.5703125" style="131" customWidth="1"/>
    <col min="9439" max="9439" width="40.42578125" style="131" customWidth="1"/>
    <col min="9440" max="9440" width="5.5703125" style="131" customWidth="1"/>
    <col min="9441" max="9441" width="8.5703125" style="131" customWidth="1"/>
    <col min="9442" max="9442" width="9.85546875" style="131" customWidth="1"/>
    <col min="9443" max="9443" width="13.85546875" style="131" customWidth="1"/>
    <col min="9444" max="9447" width="9.140625" style="131"/>
    <col min="9448" max="9448" width="75.42578125" style="131" customWidth="1"/>
    <col min="9449" max="9449" width="45.28515625" style="131" customWidth="1"/>
    <col min="9450" max="9692" width="9.140625" style="131"/>
    <col min="9693" max="9693" width="4.42578125" style="131" customWidth="1"/>
    <col min="9694" max="9694" width="11.5703125" style="131" customWidth="1"/>
    <col min="9695" max="9695" width="40.42578125" style="131" customWidth="1"/>
    <col min="9696" max="9696" width="5.5703125" style="131" customWidth="1"/>
    <col min="9697" max="9697" width="8.5703125" style="131" customWidth="1"/>
    <col min="9698" max="9698" width="9.85546875" style="131" customWidth="1"/>
    <col min="9699" max="9699" width="13.85546875" style="131" customWidth="1"/>
    <col min="9700" max="9703" width="9.140625" style="131"/>
    <col min="9704" max="9704" width="75.42578125" style="131" customWidth="1"/>
    <col min="9705" max="9705" width="45.28515625" style="131" customWidth="1"/>
    <col min="9706" max="9948" width="9.140625" style="131"/>
    <col min="9949" max="9949" width="4.42578125" style="131" customWidth="1"/>
    <col min="9950" max="9950" width="11.5703125" style="131" customWidth="1"/>
    <col min="9951" max="9951" width="40.42578125" style="131" customWidth="1"/>
    <col min="9952" max="9952" width="5.5703125" style="131" customWidth="1"/>
    <col min="9953" max="9953" width="8.5703125" style="131" customWidth="1"/>
    <col min="9954" max="9954" width="9.85546875" style="131" customWidth="1"/>
    <col min="9955" max="9955" width="13.85546875" style="131" customWidth="1"/>
    <col min="9956" max="9959" width="9.140625" style="131"/>
    <col min="9960" max="9960" width="75.42578125" style="131" customWidth="1"/>
    <col min="9961" max="9961" width="45.28515625" style="131" customWidth="1"/>
    <col min="9962" max="10204" width="9.140625" style="131"/>
    <col min="10205" max="10205" width="4.42578125" style="131" customWidth="1"/>
    <col min="10206" max="10206" width="11.5703125" style="131" customWidth="1"/>
    <col min="10207" max="10207" width="40.42578125" style="131" customWidth="1"/>
    <col min="10208" max="10208" width="5.5703125" style="131" customWidth="1"/>
    <col min="10209" max="10209" width="8.5703125" style="131" customWidth="1"/>
    <col min="10210" max="10210" width="9.85546875" style="131" customWidth="1"/>
    <col min="10211" max="10211" width="13.85546875" style="131" customWidth="1"/>
    <col min="10212" max="10215" width="9.140625" style="131"/>
    <col min="10216" max="10216" width="75.42578125" style="131" customWidth="1"/>
    <col min="10217" max="10217" width="45.28515625" style="131" customWidth="1"/>
    <col min="10218" max="10460" width="9.140625" style="131"/>
    <col min="10461" max="10461" width="4.42578125" style="131" customWidth="1"/>
    <col min="10462" max="10462" width="11.5703125" style="131" customWidth="1"/>
    <col min="10463" max="10463" width="40.42578125" style="131" customWidth="1"/>
    <col min="10464" max="10464" width="5.5703125" style="131" customWidth="1"/>
    <col min="10465" max="10465" width="8.5703125" style="131" customWidth="1"/>
    <col min="10466" max="10466" width="9.85546875" style="131" customWidth="1"/>
    <col min="10467" max="10467" width="13.85546875" style="131" customWidth="1"/>
    <col min="10468" max="10471" width="9.140625" style="131"/>
    <col min="10472" max="10472" width="75.42578125" style="131" customWidth="1"/>
    <col min="10473" max="10473" width="45.28515625" style="131" customWidth="1"/>
    <col min="10474" max="10716" width="9.140625" style="131"/>
    <col min="10717" max="10717" width="4.42578125" style="131" customWidth="1"/>
    <col min="10718" max="10718" width="11.5703125" style="131" customWidth="1"/>
    <col min="10719" max="10719" width="40.42578125" style="131" customWidth="1"/>
    <col min="10720" max="10720" width="5.5703125" style="131" customWidth="1"/>
    <col min="10721" max="10721" width="8.5703125" style="131" customWidth="1"/>
    <col min="10722" max="10722" width="9.85546875" style="131" customWidth="1"/>
    <col min="10723" max="10723" width="13.85546875" style="131" customWidth="1"/>
    <col min="10724" max="10727" width="9.140625" style="131"/>
    <col min="10728" max="10728" width="75.42578125" style="131" customWidth="1"/>
    <col min="10729" max="10729" width="45.28515625" style="131" customWidth="1"/>
    <col min="10730" max="10972" width="9.140625" style="131"/>
    <col min="10973" max="10973" width="4.42578125" style="131" customWidth="1"/>
    <col min="10974" max="10974" width="11.5703125" style="131" customWidth="1"/>
    <col min="10975" max="10975" width="40.42578125" style="131" customWidth="1"/>
    <col min="10976" max="10976" width="5.5703125" style="131" customWidth="1"/>
    <col min="10977" max="10977" width="8.5703125" style="131" customWidth="1"/>
    <col min="10978" max="10978" width="9.85546875" style="131" customWidth="1"/>
    <col min="10979" max="10979" width="13.85546875" style="131" customWidth="1"/>
    <col min="10980" max="10983" width="9.140625" style="131"/>
    <col min="10984" max="10984" width="75.42578125" style="131" customWidth="1"/>
    <col min="10985" max="10985" width="45.28515625" style="131" customWidth="1"/>
    <col min="10986" max="11228" width="9.140625" style="131"/>
    <col min="11229" max="11229" width="4.42578125" style="131" customWidth="1"/>
    <col min="11230" max="11230" width="11.5703125" style="131" customWidth="1"/>
    <col min="11231" max="11231" width="40.42578125" style="131" customWidth="1"/>
    <col min="11232" max="11232" width="5.5703125" style="131" customWidth="1"/>
    <col min="11233" max="11233" width="8.5703125" style="131" customWidth="1"/>
    <col min="11234" max="11234" width="9.85546875" style="131" customWidth="1"/>
    <col min="11235" max="11235" width="13.85546875" style="131" customWidth="1"/>
    <col min="11236" max="11239" width="9.140625" style="131"/>
    <col min="11240" max="11240" width="75.42578125" style="131" customWidth="1"/>
    <col min="11241" max="11241" width="45.28515625" style="131" customWidth="1"/>
    <col min="11242" max="11484" width="9.140625" style="131"/>
    <col min="11485" max="11485" width="4.42578125" style="131" customWidth="1"/>
    <col min="11486" max="11486" width="11.5703125" style="131" customWidth="1"/>
    <col min="11487" max="11487" width="40.42578125" style="131" customWidth="1"/>
    <col min="11488" max="11488" width="5.5703125" style="131" customWidth="1"/>
    <col min="11489" max="11489" width="8.5703125" style="131" customWidth="1"/>
    <col min="11490" max="11490" width="9.85546875" style="131" customWidth="1"/>
    <col min="11491" max="11491" width="13.85546875" style="131" customWidth="1"/>
    <col min="11492" max="11495" width="9.140625" style="131"/>
    <col min="11496" max="11496" width="75.42578125" style="131" customWidth="1"/>
    <col min="11497" max="11497" width="45.28515625" style="131" customWidth="1"/>
    <col min="11498" max="11740" width="9.140625" style="131"/>
    <col min="11741" max="11741" width="4.42578125" style="131" customWidth="1"/>
    <col min="11742" max="11742" width="11.5703125" style="131" customWidth="1"/>
    <col min="11743" max="11743" width="40.42578125" style="131" customWidth="1"/>
    <col min="11744" max="11744" width="5.5703125" style="131" customWidth="1"/>
    <col min="11745" max="11745" width="8.5703125" style="131" customWidth="1"/>
    <col min="11746" max="11746" width="9.85546875" style="131" customWidth="1"/>
    <col min="11747" max="11747" width="13.85546875" style="131" customWidth="1"/>
    <col min="11748" max="11751" width="9.140625" style="131"/>
    <col min="11752" max="11752" width="75.42578125" style="131" customWidth="1"/>
    <col min="11753" max="11753" width="45.28515625" style="131" customWidth="1"/>
    <col min="11754" max="11996" width="9.140625" style="131"/>
    <col min="11997" max="11997" width="4.42578125" style="131" customWidth="1"/>
    <col min="11998" max="11998" width="11.5703125" style="131" customWidth="1"/>
    <col min="11999" max="11999" width="40.42578125" style="131" customWidth="1"/>
    <col min="12000" max="12000" width="5.5703125" style="131" customWidth="1"/>
    <col min="12001" max="12001" width="8.5703125" style="131" customWidth="1"/>
    <col min="12002" max="12002" width="9.85546875" style="131" customWidth="1"/>
    <col min="12003" max="12003" width="13.85546875" style="131" customWidth="1"/>
    <col min="12004" max="12007" width="9.140625" style="131"/>
    <col min="12008" max="12008" width="75.42578125" style="131" customWidth="1"/>
    <col min="12009" max="12009" width="45.28515625" style="131" customWidth="1"/>
    <col min="12010" max="12252" width="9.140625" style="131"/>
    <col min="12253" max="12253" width="4.42578125" style="131" customWidth="1"/>
    <col min="12254" max="12254" width="11.5703125" style="131" customWidth="1"/>
    <col min="12255" max="12255" width="40.42578125" style="131" customWidth="1"/>
    <col min="12256" max="12256" width="5.5703125" style="131" customWidth="1"/>
    <col min="12257" max="12257" width="8.5703125" style="131" customWidth="1"/>
    <col min="12258" max="12258" width="9.85546875" style="131" customWidth="1"/>
    <col min="12259" max="12259" width="13.85546875" style="131" customWidth="1"/>
    <col min="12260" max="12263" width="9.140625" style="131"/>
    <col min="12264" max="12264" width="75.42578125" style="131" customWidth="1"/>
    <col min="12265" max="12265" width="45.28515625" style="131" customWidth="1"/>
    <col min="12266" max="12508" width="9.140625" style="131"/>
    <col min="12509" max="12509" width="4.42578125" style="131" customWidth="1"/>
    <col min="12510" max="12510" width="11.5703125" style="131" customWidth="1"/>
    <col min="12511" max="12511" width="40.42578125" style="131" customWidth="1"/>
    <col min="12512" max="12512" width="5.5703125" style="131" customWidth="1"/>
    <col min="12513" max="12513" width="8.5703125" style="131" customWidth="1"/>
    <col min="12514" max="12514" width="9.85546875" style="131" customWidth="1"/>
    <col min="12515" max="12515" width="13.85546875" style="131" customWidth="1"/>
    <col min="12516" max="12519" width="9.140625" style="131"/>
    <col min="12520" max="12520" width="75.42578125" style="131" customWidth="1"/>
    <col min="12521" max="12521" width="45.28515625" style="131" customWidth="1"/>
    <col min="12522" max="12764" width="9.140625" style="131"/>
    <col min="12765" max="12765" width="4.42578125" style="131" customWidth="1"/>
    <col min="12766" max="12766" width="11.5703125" style="131" customWidth="1"/>
    <col min="12767" max="12767" width="40.42578125" style="131" customWidth="1"/>
    <col min="12768" max="12768" width="5.5703125" style="131" customWidth="1"/>
    <col min="12769" max="12769" width="8.5703125" style="131" customWidth="1"/>
    <col min="12770" max="12770" width="9.85546875" style="131" customWidth="1"/>
    <col min="12771" max="12771" width="13.85546875" style="131" customWidth="1"/>
    <col min="12772" max="12775" width="9.140625" style="131"/>
    <col min="12776" max="12776" width="75.42578125" style="131" customWidth="1"/>
    <col min="12777" max="12777" width="45.28515625" style="131" customWidth="1"/>
    <col min="12778" max="13020" width="9.140625" style="131"/>
    <col min="13021" max="13021" width="4.42578125" style="131" customWidth="1"/>
    <col min="13022" max="13022" width="11.5703125" style="131" customWidth="1"/>
    <col min="13023" max="13023" width="40.42578125" style="131" customWidth="1"/>
    <col min="13024" max="13024" width="5.5703125" style="131" customWidth="1"/>
    <col min="13025" max="13025" width="8.5703125" style="131" customWidth="1"/>
    <col min="13026" max="13026" width="9.85546875" style="131" customWidth="1"/>
    <col min="13027" max="13027" width="13.85546875" style="131" customWidth="1"/>
    <col min="13028" max="13031" width="9.140625" style="131"/>
    <col min="13032" max="13032" width="75.42578125" style="131" customWidth="1"/>
    <col min="13033" max="13033" width="45.28515625" style="131" customWidth="1"/>
    <col min="13034" max="13276" width="9.140625" style="131"/>
    <col min="13277" max="13277" width="4.42578125" style="131" customWidth="1"/>
    <col min="13278" max="13278" width="11.5703125" style="131" customWidth="1"/>
    <col min="13279" max="13279" width="40.42578125" style="131" customWidth="1"/>
    <col min="13280" max="13280" width="5.5703125" style="131" customWidth="1"/>
    <col min="13281" max="13281" width="8.5703125" style="131" customWidth="1"/>
    <col min="13282" max="13282" width="9.85546875" style="131" customWidth="1"/>
    <col min="13283" max="13283" width="13.85546875" style="131" customWidth="1"/>
    <col min="13284" max="13287" width="9.140625" style="131"/>
    <col min="13288" max="13288" width="75.42578125" style="131" customWidth="1"/>
    <col min="13289" max="13289" width="45.28515625" style="131" customWidth="1"/>
    <col min="13290" max="13532" width="9.140625" style="131"/>
    <col min="13533" max="13533" width="4.42578125" style="131" customWidth="1"/>
    <col min="13534" max="13534" width="11.5703125" style="131" customWidth="1"/>
    <col min="13535" max="13535" width="40.42578125" style="131" customWidth="1"/>
    <col min="13536" max="13536" width="5.5703125" style="131" customWidth="1"/>
    <col min="13537" max="13537" width="8.5703125" style="131" customWidth="1"/>
    <col min="13538" max="13538" width="9.85546875" style="131" customWidth="1"/>
    <col min="13539" max="13539" width="13.85546875" style="131" customWidth="1"/>
    <col min="13540" max="13543" width="9.140625" style="131"/>
    <col min="13544" max="13544" width="75.42578125" style="131" customWidth="1"/>
    <col min="13545" max="13545" width="45.28515625" style="131" customWidth="1"/>
    <col min="13546" max="13788" width="9.140625" style="131"/>
    <col min="13789" max="13789" width="4.42578125" style="131" customWidth="1"/>
    <col min="13790" max="13790" width="11.5703125" style="131" customWidth="1"/>
    <col min="13791" max="13791" width="40.42578125" style="131" customWidth="1"/>
    <col min="13792" max="13792" width="5.5703125" style="131" customWidth="1"/>
    <col min="13793" max="13793" width="8.5703125" style="131" customWidth="1"/>
    <col min="13794" max="13794" width="9.85546875" style="131" customWidth="1"/>
    <col min="13795" max="13795" width="13.85546875" style="131" customWidth="1"/>
    <col min="13796" max="13799" width="9.140625" style="131"/>
    <col min="13800" max="13800" width="75.42578125" style="131" customWidth="1"/>
    <col min="13801" max="13801" width="45.28515625" style="131" customWidth="1"/>
    <col min="13802" max="14044" width="9.140625" style="131"/>
    <col min="14045" max="14045" width="4.42578125" style="131" customWidth="1"/>
    <col min="14046" max="14046" width="11.5703125" style="131" customWidth="1"/>
    <col min="14047" max="14047" width="40.42578125" style="131" customWidth="1"/>
    <col min="14048" max="14048" width="5.5703125" style="131" customWidth="1"/>
    <col min="14049" max="14049" width="8.5703125" style="131" customWidth="1"/>
    <col min="14050" max="14050" width="9.85546875" style="131" customWidth="1"/>
    <col min="14051" max="14051" width="13.85546875" style="131" customWidth="1"/>
    <col min="14052" max="14055" width="9.140625" style="131"/>
    <col min="14056" max="14056" width="75.42578125" style="131" customWidth="1"/>
    <col min="14057" max="14057" width="45.28515625" style="131" customWidth="1"/>
    <col min="14058" max="14300" width="9.140625" style="131"/>
    <col min="14301" max="14301" width="4.42578125" style="131" customWidth="1"/>
    <col min="14302" max="14302" width="11.5703125" style="131" customWidth="1"/>
    <col min="14303" max="14303" width="40.42578125" style="131" customWidth="1"/>
    <col min="14304" max="14304" width="5.5703125" style="131" customWidth="1"/>
    <col min="14305" max="14305" width="8.5703125" style="131" customWidth="1"/>
    <col min="14306" max="14306" width="9.85546875" style="131" customWidth="1"/>
    <col min="14307" max="14307" width="13.85546875" style="131" customWidth="1"/>
    <col min="14308" max="14311" width="9.140625" style="131"/>
    <col min="14312" max="14312" width="75.42578125" style="131" customWidth="1"/>
    <col min="14313" max="14313" width="45.28515625" style="131" customWidth="1"/>
    <col min="14314" max="14556" width="9.140625" style="131"/>
    <col min="14557" max="14557" width="4.42578125" style="131" customWidth="1"/>
    <col min="14558" max="14558" width="11.5703125" style="131" customWidth="1"/>
    <col min="14559" max="14559" width="40.42578125" style="131" customWidth="1"/>
    <col min="14560" max="14560" width="5.5703125" style="131" customWidth="1"/>
    <col min="14561" max="14561" width="8.5703125" style="131" customWidth="1"/>
    <col min="14562" max="14562" width="9.85546875" style="131" customWidth="1"/>
    <col min="14563" max="14563" width="13.85546875" style="131" customWidth="1"/>
    <col min="14564" max="14567" width="9.140625" style="131"/>
    <col min="14568" max="14568" width="75.42578125" style="131" customWidth="1"/>
    <col min="14569" max="14569" width="45.28515625" style="131" customWidth="1"/>
    <col min="14570" max="14812" width="9.140625" style="131"/>
    <col min="14813" max="14813" width="4.42578125" style="131" customWidth="1"/>
    <col min="14814" max="14814" width="11.5703125" style="131" customWidth="1"/>
    <col min="14815" max="14815" width="40.42578125" style="131" customWidth="1"/>
    <col min="14816" max="14816" width="5.5703125" style="131" customWidth="1"/>
    <col min="14817" max="14817" width="8.5703125" style="131" customWidth="1"/>
    <col min="14818" max="14818" width="9.85546875" style="131" customWidth="1"/>
    <col min="14819" max="14819" width="13.85546875" style="131" customWidth="1"/>
    <col min="14820" max="14823" width="9.140625" style="131"/>
    <col min="14824" max="14824" width="75.42578125" style="131" customWidth="1"/>
    <col min="14825" max="14825" width="45.28515625" style="131" customWidth="1"/>
    <col min="14826" max="15068" width="9.140625" style="131"/>
    <col min="15069" max="15069" width="4.42578125" style="131" customWidth="1"/>
    <col min="15070" max="15070" width="11.5703125" style="131" customWidth="1"/>
    <col min="15071" max="15071" width="40.42578125" style="131" customWidth="1"/>
    <col min="15072" max="15072" width="5.5703125" style="131" customWidth="1"/>
    <col min="15073" max="15073" width="8.5703125" style="131" customWidth="1"/>
    <col min="15074" max="15074" width="9.85546875" style="131" customWidth="1"/>
    <col min="15075" max="15075" width="13.85546875" style="131" customWidth="1"/>
    <col min="15076" max="15079" width="9.140625" style="131"/>
    <col min="15080" max="15080" width="75.42578125" style="131" customWidth="1"/>
    <col min="15081" max="15081" width="45.28515625" style="131" customWidth="1"/>
    <col min="15082" max="15324" width="9.140625" style="131"/>
    <col min="15325" max="15325" width="4.42578125" style="131" customWidth="1"/>
    <col min="15326" max="15326" width="11.5703125" style="131" customWidth="1"/>
    <col min="15327" max="15327" width="40.42578125" style="131" customWidth="1"/>
    <col min="15328" max="15328" width="5.5703125" style="131" customWidth="1"/>
    <col min="15329" max="15329" width="8.5703125" style="131" customWidth="1"/>
    <col min="15330" max="15330" width="9.85546875" style="131" customWidth="1"/>
    <col min="15331" max="15331" width="13.85546875" style="131" customWidth="1"/>
    <col min="15332" max="15335" width="9.140625" style="131"/>
    <col min="15336" max="15336" width="75.42578125" style="131" customWidth="1"/>
    <col min="15337" max="15337" width="45.28515625" style="131" customWidth="1"/>
    <col min="15338" max="15580" width="9.140625" style="131"/>
    <col min="15581" max="15581" width="4.42578125" style="131" customWidth="1"/>
    <col min="15582" max="15582" width="11.5703125" style="131" customWidth="1"/>
    <col min="15583" max="15583" width="40.42578125" style="131" customWidth="1"/>
    <col min="15584" max="15584" width="5.5703125" style="131" customWidth="1"/>
    <col min="15585" max="15585" width="8.5703125" style="131" customWidth="1"/>
    <col min="15586" max="15586" width="9.85546875" style="131" customWidth="1"/>
    <col min="15587" max="15587" width="13.85546875" style="131" customWidth="1"/>
    <col min="15588" max="15591" width="9.140625" style="131"/>
    <col min="15592" max="15592" width="75.42578125" style="131" customWidth="1"/>
    <col min="15593" max="15593" width="45.28515625" style="131" customWidth="1"/>
    <col min="15594" max="15836" width="9.140625" style="131"/>
    <col min="15837" max="15837" width="4.42578125" style="131" customWidth="1"/>
    <col min="15838" max="15838" width="11.5703125" style="131" customWidth="1"/>
    <col min="15839" max="15839" width="40.42578125" style="131" customWidth="1"/>
    <col min="15840" max="15840" width="5.5703125" style="131" customWidth="1"/>
    <col min="15841" max="15841" width="8.5703125" style="131" customWidth="1"/>
    <col min="15842" max="15842" width="9.85546875" style="131" customWidth="1"/>
    <col min="15843" max="15843" width="13.85546875" style="131" customWidth="1"/>
    <col min="15844" max="15847" width="9.140625" style="131"/>
    <col min="15848" max="15848" width="75.42578125" style="131" customWidth="1"/>
    <col min="15849" max="15849" width="45.28515625" style="131" customWidth="1"/>
    <col min="15850" max="16092" width="9.140625" style="131"/>
    <col min="16093" max="16093" width="4.42578125" style="131" customWidth="1"/>
    <col min="16094" max="16094" width="11.5703125" style="131" customWidth="1"/>
    <col min="16095" max="16095" width="40.42578125" style="131" customWidth="1"/>
    <col min="16096" max="16096" width="5.5703125" style="131" customWidth="1"/>
    <col min="16097" max="16097" width="8.5703125" style="131" customWidth="1"/>
    <col min="16098" max="16098" width="9.85546875" style="131" customWidth="1"/>
    <col min="16099" max="16099" width="13.85546875" style="131" customWidth="1"/>
    <col min="16100" max="16103" width="9.140625" style="131"/>
    <col min="16104" max="16104" width="75.42578125" style="131" customWidth="1"/>
    <col min="16105" max="16105" width="45.28515625" style="131" customWidth="1"/>
    <col min="16106" max="16384" width="9.140625" style="131"/>
  </cols>
  <sheetData>
    <row r="1" spans="1:68" ht="15.75" x14ac:dyDescent="0.25">
      <c r="A1" s="248" t="s">
        <v>64</v>
      </c>
      <c r="B1" s="248"/>
      <c r="C1" s="248"/>
      <c r="D1" s="248"/>
      <c r="E1" s="248"/>
      <c r="F1" s="248"/>
      <c r="G1" s="248"/>
      <c r="P1" s="216"/>
      <c r="Q1" s="216"/>
    </row>
    <row r="2" spans="1:68" ht="14.25" customHeight="1" thickBot="1" x14ac:dyDescent="0.25">
      <c r="A2" s="132"/>
      <c r="B2" s="133"/>
      <c r="C2" s="134"/>
      <c r="D2" s="134"/>
      <c r="E2" s="135"/>
      <c r="F2" s="134"/>
      <c r="G2" s="134"/>
      <c r="P2" s="216"/>
      <c r="Q2" s="216"/>
    </row>
    <row r="3" spans="1:68" ht="13.5" thickTop="1" x14ac:dyDescent="0.2">
      <c r="A3" s="230" t="s">
        <v>48</v>
      </c>
      <c r="B3" s="231"/>
      <c r="C3" s="84" t="s">
        <v>341</v>
      </c>
      <c r="D3" s="85"/>
      <c r="E3" s="86"/>
      <c r="F3" s="85"/>
      <c r="G3" s="139"/>
      <c r="P3" s="216"/>
      <c r="Q3" s="216"/>
    </row>
    <row r="4" spans="1:68" x14ac:dyDescent="0.2">
      <c r="A4" s="184"/>
      <c r="B4" s="185"/>
      <c r="C4" s="186" t="s">
        <v>340</v>
      </c>
      <c r="D4" s="187"/>
      <c r="E4" s="188"/>
      <c r="F4" s="187"/>
      <c r="G4" s="195"/>
      <c r="P4" s="216"/>
      <c r="Q4" s="216"/>
    </row>
    <row r="5" spans="1:68" ht="13.5" thickBot="1" x14ac:dyDescent="0.25">
      <c r="A5" s="249" t="s">
        <v>50</v>
      </c>
      <c r="B5" s="233"/>
      <c r="C5" s="90" t="str">
        <f>CONCATENATE(cisloobjektu," ",nazevobjektu)</f>
        <v>01 Akumulační nádrže</v>
      </c>
      <c r="D5" s="140"/>
      <c r="E5" s="250">
        <f>Rekapitulace!G3</f>
        <v>0</v>
      </c>
      <c r="F5" s="251"/>
      <c r="G5" s="252"/>
      <c r="P5" s="216"/>
      <c r="Q5" s="216"/>
    </row>
    <row r="6" spans="1:68" ht="13.5" thickTop="1" x14ac:dyDescent="0.2">
      <c r="A6" s="141"/>
      <c r="B6" s="132"/>
      <c r="C6" s="132"/>
      <c r="D6" s="132"/>
      <c r="E6" s="142"/>
      <c r="F6" s="132"/>
      <c r="G6" s="132"/>
      <c r="P6" s="216"/>
      <c r="Q6" s="216"/>
    </row>
    <row r="7" spans="1:68" x14ac:dyDescent="0.2">
      <c r="A7" s="143" t="s">
        <v>66</v>
      </c>
      <c r="B7" s="144" t="s">
        <v>67</v>
      </c>
      <c r="C7" s="144" t="s">
        <v>68</v>
      </c>
      <c r="D7" s="144" t="s">
        <v>69</v>
      </c>
      <c r="E7" s="144" t="s">
        <v>70</v>
      </c>
      <c r="F7" s="144" t="s">
        <v>71</v>
      </c>
      <c r="G7" s="145" t="s">
        <v>72</v>
      </c>
      <c r="P7" s="216"/>
      <c r="Q7" s="216"/>
    </row>
    <row r="8" spans="1:68" x14ac:dyDescent="0.2">
      <c r="A8" s="146" t="s">
        <v>73</v>
      </c>
      <c r="B8" s="147" t="s">
        <v>74</v>
      </c>
      <c r="C8" s="148" t="s">
        <v>75</v>
      </c>
      <c r="D8" s="149"/>
      <c r="E8" s="150"/>
      <c r="F8" s="150"/>
      <c r="G8" s="151"/>
      <c r="P8" s="216"/>
      <c r="Q8" s="216"/>
    </row>
    <row r="9" spans="1:68" x14ac:dyDescent="0.2">
      <c r="A9" s="153">
        <v>1</v>
      </c>
      <c r="B9" s="154" t="s">
        <v>81</v>
      </c>
      <c r="C9" s="155" t="s">
        <v>82</v>
      </c>
      <c r="D9" s="156" t="s">
        <v>83</v>
      </c>
      <c r="E9" s="157">
        <v>200</v>
      </c>
      <c r="F9" s="215">
        <v>0</v>
      </c>
      <c r="G9" s="158">
        <f>E9*F9</f>
        <v>0</v>
      </c>
      <c r="P9" s="216">
        <v>1</v>
      </c>
      <c r="Q9" s="216">
        <f>IF(P9=1,G9,0)</f>
        <v>0</v>
      </c>
      <c r="R9" s="131">
        <f>IF(P9=2,G9,0)</f>
        <v>0</v>
      </c>
      <c r="S9" s="131">
        <f>IF(P9=3,G9,0)</f>
        <v>0</v>
      </c>
      <c r="T9" s="131">
        <f>IF(P9=4,G9,0)</f>
        <v>0</v>
      </c>
      <c r="U9" s="131">
        <f>IF(P9=5,G9,0)</f>
        <v>0</v>
      </c>
      <c r="AQ9" s="152">
        <v>1</v>
      </c>
      <c r="AR9" s="152">
        <v>1</v>
      </c>
      <c r="BP9" s="131">
        <v>0</v>
      </c>
    </row>
    <row r="10" spans="1:68" x14ac:dyDescent="0.2">
      <c r="A10" s="159"/>
      <c r="B10" s="161"/>
      <c r="C10" s="241" t="s">
        <v>84</v>
      </c>
      <c r="D10" s="242"/>
      <c r="E10" s="162">
        <v>200</v>
      </c>
      <c r="F10" s="163"/>
      <c r="G10" s="164"/>
      <c r="P10" s="216"/>
      <c r="Q10" s="216"/>
    </row>
    <row r="11" spans="1:68" x14ac:dyDescent="0.2">
      <c r="A11" s="153">
        <v>2</v>
      </c>
      <c r="B11" s="154" t="s">
        <v>85</v>
      </c>
      <c r="C11" s="155" t="s">
        <v>86</v>
      </c>
      <c r="D11" s="156" t="s">
        <v>87</v>
      </c>
      <c r="E11" s="157">
        <v>26.11</v>
      </c>
      <c r="F11" s="215">
        <v>0</v>
      </c>
      <c r="G11" s="158">
        <f>E11*F11</f>
        <v>0</v>
      </c>
      <c r="P11" s="216">
        <v>1</v>
      </c>
      <c r="Q11" s="216">
        <f>IF(P11=1,G11,0)</f>
        <v>0</v>
      </c>
      <c r="R11" s="131">
        <f>IF(P11=2,G11,0)</f>
        <v>0</v>
      </c>
      <c r="S11" s="131">
        <f>IF(P11=3,G11,0)</f>
        <v>0</v>
      </c>
      <c r="T11" s="131">
        <f>IF(P11=4,G11,0)</f>
        <v>0</v>
      </c>
      <c r="U11" s="131">
        <f>IF(P11=5,G11,0)</f>
        <v>0</v>
      </c>
      <c r="AQ11" s="152">
        <v>1</v>
      </c>
      <c r="AR11" s="152">
        <v>1</v>
      </c>
      <c r="BP11" s="131">
        <v>0</v>
      </c>
    </row>
    <row r="12" spans="1:68" x14ac:dyDescent="0.2">
      <c r="A12" s="159"/>
      <c r="B12" s="161"/>
      <c r="C12" s="241" t="s">
        <v>88</v>
      </c>
      <c r="D12" s="242"/>
      <c r="E12" s="162">
        <v>14.4</v>
      </c>
      <c r="F12" s="163"/>
      <c r="G12" s="164"/>
      <c r="P12" s="216"/>
      <c r="Q12" s="216"/>
    </row>
    <row r="13" spans="1:68" x14ac:dyDescent="0.2">
      <c r="A13" s="159"/>
      <c r="B13" s="161"/>
      <c r="C13" s="241" t="s">
        <v>89</v>
      </c>
      <c r="D13" s="242"/>
      <c r="E13" s="162">
        <v>2.2000000000000002</v>
      </c>
      <c r="F13" s="163"/>
      <c r="G13" s="164"/>
      <c r="P13" s="216"/>
      <c r="Q13" s="216"/>
    </row>
    <row r="14" spans="1:68" x14ac:dyDescent="0.2">
      <c r="A14" s="159"/>
      <c r="B14" s="161"/>
      <c r="C14" s="241" t="s">
        <v>90</v>
      </c>
      <c r="D14" s="242"/>
      <c r="E14" s="162">
        <v>2.46</v>
      </c>
      <c r="F14" s="163"/>
      <c r="G14" s="164"/>
      <c r="P14" s="216"/>
      <c r="Q14" s="216"/>
    </row>
    <row r="15" spans="1:68" x14ac:dyDescent="0.2">
      <c r="A15" s="159"/>
      <c r="B15" s="161"/>
      <c r="C15" s="241" t="s">
        <v>91</v>
      </c>
      <c r="D15" s="242"/>
      <c r="E15" s="162">
        <v>7.05</v>
      </c>
      <c r="F15" s="163"/>
      <c r="G15" s="164"/>
      <c r="P15" s="216"/>
      <c r="Q15" s="216"/>
    </row>
    <row r="16" spans="1:68" x14ac:dyDescent="0.2">
      <c r="A16" s="153">
        <v>3</v>
      </c>
      <c r="B16" s="154" t="s">
        <v>92</v>
      </c>
      <c r="C16" s="155" t="s">
        <v>93</v>
      </c>
      <c r="D16" s="156" t="s">
        <v>87</v>
      </c>
      <c r="E16" s="157">
        <v>132.17500000000001</v>
      </c>
      <c r="F16" s="215">
        <v>0</v>
      </c>
      <c r="G16" s="158">
        <f>E16*F16</f>
        <v>0</v>
      </c>
      <c r="P16" s="216">
        <v>1</v>
      </c>
      <c r="Q16" s="216">
        <f>IF(P16=1,G16,0)</f>
        <v>0</v>
      </c>
      <c r="R16" s="131">
        <f>IF(P16=2,G16,0)</f>
        <v>0</v>
      </c>
      <c r="S16" s="131">
        <f>IF(P16=3,G16,0)</f>
        <v>0</v>
      </c>
      <c r="T16" s="131">
        <f>IF(P16=4,G16,0)</f>
        <v>0</v>
      </c>
      <c r="U16" s="131">
        <f>IF(P16=5,G16,0)</f>
        <v>0</v>
      </c>
      <c r="AQ16" s="152">
        <v>1</v>
      </c>
      <c r="AR16" s="152">
        <v>1</v>
      </c>
      <c r="BP16" s="131">
        <v>0</v>
      </c>
    </row>
    <row r="17" spans="1:68" x14ac:dyDescent="0.2">
      <c r="A17" s="159"/>
      <c r="B17" s="161"/>
      <c r="C17" s="241" t="s">
        <v>94</v>
      </c>
      <c r="D17" s="242"/>
      <c r="E17" s="162">
        <v>10.574999999999999</v>
      </c>
      <c r="F17" s="163"/>
      <c r="G17" s="164"/>
      <c r="P17" s="216"/>
      <c r="Q17" s="216"/>
    </row>
    <row r="18" spans="1:68" x14ac:dyDescent="0.2">
      <c r="A18" s="159"/>
      <c r="B18" s="161"/>
      <c r="C18" s="241" t="s">
        <v>95</v>
      </c>
      <c r="D18" s="242"/>
      <c r="E18" s="162">
        <v>5.5</v>
      </c>
      <c r="F18" s="163"/>
      <c r="G18" s="164"/>
      <c r="P18" s="216"/>
      <c r="Q18" s="216"/>
    </row>
    <row r="19" spans="1:68" x14ac:dyDescent="0.2">
      <c r="A19" s="159"/>
      <c r="B19" s="161"/>
      <c r="C19" s="241" t="s">
        <v>96</v>
      </c>
      <c r="D19" s="242"/>
      <c r="E19" s="162">
        <v>4.0999999999999996</v>
      </c>
      <c r="F19" s="163"/>
      <c r="G19" s="164"/>
      <c r="P19" s="216"/>
      <c r="Q19" s="216"/>
    </row>
    <row r="20" spans="1:68" x14ac:dyDescent="0.2">
      <c r="A20" s="159"/>
      <c r="B20" s="161"/>
      <c r="C20" s="241" t="s">
        <v>97</v>
      </c>
      <c r="D20" s="242"/>
      <c r="E20" s="162">
        <v>112</v>
      </c>
      <c r="F20" s="163"/>
      <c r="G20" s="164"/>
      <c r="P20" s="216"/>
      <c r="Q20" s="216"/>
    </row>
    <row r="21" spans="1:68" x14ac:dyDescent="0.2">
      <c r="A21" s="200">
        <v>4</v>
      </c>
      <c r="B21" s="201" t="s">
        <v>98</v>
      </c>
      <c r="C21" s="202" t="s">
        <v>99</v>
      </c>
      <c r="D21" s="203" t="s">
        <v>87</v>
      </c>
      <c r="E21" s="204">
        <f>E22</f>
        <v>153.6</v>
      </c>
      <c r="F21" s="215">
        <v>0</v>
      </c>
      <c r="G21" s="205">
        <f>E21*F21</f>
        <v>0</v>
      </c>
      <c r="P21" s="216">
        <v>1</v>
      </c>
      <c r="Q21" s="216">
        <f>IF(P21=1,G21,0)</f>
        <v>0</v>
      </c>
      <c r="R21" s="131">
        <f>IF(P21=2,G21,0)</f>
        <v>0</v>
      </c>
      <c r="S21" s="131">
        <f>IF(P21=3,G21,0)</f>
        <v>0</v>
      </c>
      <c r="T21" s="131">
        <f>IF(P21=4,G21,0)</f>
        <v>0</v>
      </c>
      <c r="U21" s="131">
        <f>IF(P21=5,G21,0)</f>
        <v>0</v>
      </c>
      <c r="AQ21" s="152">
        <v>1</v>
      </c>
      <c r="AR21" s="152">
        <v>1</v>
      </c>
      <c r="BP21" s="131">
        <v>0</v>
      </c>
    </row>
    <row r="22" spans="1:68" x14ac:dyDescent="0.2">
      <c r="A22" s="206"/>
      <c r="B22" s="207"/>
      <c r="C22" s="239" t="s">
        <v>347</v>
      </c>
      <c r="D22" s="240"/>
      <c r="E22" s="208">
        <v>153.6</v>
      </c>
      <c r="F22" s="209"/>
      <c r="G22" s="210"/>
      <c r="P22" s="216"/>
      <c r="Q22" s="216"/>
    </row>
    <row r="23" spans="1:68" x14ac:dyDescent="0.2">
      <c r="A23" s="200">
        <v>5</v>
      </c>
      <c r="B23" s="201" t="s">
        <v>100</v>
      </c>
      <c r="C23" s="202" t="s">
        <v>101</v>
      </c>
      <c r="D23" s="203" t="s">
        <v>87</v>
      </c>
      <c r="E23" s="204">
        <f>E24+E25</f>
        <v>22.1</v>
      </c>
      <c r="F23" s="215">
        <v>0</v>
      </c>
      <c r="G23" s="205">
        <f>E23*F23</f>
        <v>0</v>
      </c>
      <c r="P23" s="216">
        <v>1</v>
      </c>
      <c r="Q23" s="216">
        <f>IF(P23=1,G23,0)</f>
        <v>0</v>
      </c>
      <c r="R23" s="131">
        <f>IF(P23=2,G23,0)</f>
        <v>0</v>
      </c>
      <c r="S23" s="131">
        <f>IF(P23=3,G23,0)</f>
        <v>0</v>
      </c>
      <c r="T23" s="131">
        <f>IF(P23=4,G23,0)</f>
        <v>0</v>
      </c>
      <c r="U23" s="131">
        <f>IF(P23=5,G23,0)</f>
        <v>0</v>
      </c>
      <c r="AQ23" s="152">
        <v>1</v>
      </c>
      <c r="AR23" s="152">
        <v>1</v>
      </c>
      <c r="BP23" s="131">
        <v>0</v>
      </c>
    </row>
    <row r="24" spans="1:68" x14ac:dyDescent="0.2">
      <c r="A24" s="206"/>
      <c r="B24" s="207"/>
      <c r="C24" s="239" t="s">
        <v>349</v>
      </c>
      <c r="D24" s="240"/>
      <c r="E24" s="208">
        <v>12.75</v>
      </c>
      <c r="F24" s="209"/>
      <c r="G24" s="210"/>
      <c r="P24" s="216"/>
      <c r="Q24" s="216"/>
    </row>
    <row r="25" spans="1:68" x14ac:dyDescent="0.2">
      <c r="A25" s="206"/>
      <c r="B25" s="207"/>
      <c r="C25" s="239" t="s">
        <v>350</v>
      </c>
      <c r="D25" s="240"/>
      <c r="E25" s="208">
        <v>9.35</v>
      </c>
      <c r="F25" s="209"/>
      <c r="G25" s="210"/>
      <c r="P25" s="216"/>
      <c r="Q25" s="216"/>
    </row>
    <row r="26" spans="1:68" x14ac:dyDescent="0.2">
      <c r="A26" s="200">
        <v>6</v>
      </c>
      <c r="B26" s="201" t="s">
        <v>102</v>
      </c>
      <c r="C26" s="202" t="s">
        <v>103</v>
      </c>
      <c r="D26" s="203" t="s">
        <v>104</v>
      </c>
      <c r="E26" s="204">
        <v>70.5</v>
      </c>
      <c r="F26" s="215">
        <v>0</v>
      </c>
      <c r="G26" s="205">
        <f>E26*F26</f>
        <v>0</v>
      </c>
      <c r="P26" s="216">
        <v>1</v>
      </c>
      <c r="Q26" s="216">
        <f>IF(P26=1,G26,0)</f>
        <v>0</v>
      </c>
      <c r="R26" s="131">
        <f>IF(P26=2,G26,0)</f>
        <v>0</v>
      </c>
      <c r="S26" s="131">
        <f>IF(P26=3,G26,0)</f>
        <v>0</v>
      </c>
      <c r="T26" s="131">
        <f>IF(P26=4,G26,0)</f>
        <v>0</v>
      </c>
      <c r="U26" s="131">
        <f>IF(P26=5,G26,0)</f>
        <v>0</v>
      </c>
      <c r="AQ26" s="152">
        <v>1</v>
      </c>
      <c r="AR26" s="152">
        <v>1</v>
      </c>
      <c r="BP26" s="131">
        <v>0</v>
      </c>
    </row>
    <row r="27" spans="1:68" x14ac:dyDescent="0.2">
      <c r="A27" s="206"/>
      <c r="B27" s="207"/>
      <c r="C27" s="239" t="s">
        <v>105</v>
      </c>
      <c r="D27" s="240"/>
      <c r="E27" s="208">
        <v>70.5</v>
      </c>
      <c r="F27" s="209"/>
      <c r="G27" s="210"/>
      <c r="P27" s="216"/>
      <c r="Q27" s="216"/>
    </row>
    <row r="28" spans="1:68" x14ac:dyDescent="0.2">
      <c r="A28" s="200">
        <v>7</v>
      </c>
      <c r="B28" s="201" t="s">
        <v>106</v>
      </c>
      <c r="C28" s="202" t="s">
        <v>107</v>
      </c>
      <c r="D28" s="203" t="s">
        <v>87</v>
      </c>
      <c r="E28" s="204">
        <f>E29+E30</f>
        <v>22.1</v>
      </c>
      <c r="F28" s="215">
        <v>0</v>
      </c>
      <c r="G28" s="205">
        <f>E28*F28</f>
        <v>0</v>
      </c>
      <c r="P28" s="216">
        <v>1</v>
      </c>
      <c r="Q28" s="216">
        <f>IF(P28=1,G28,0)</f>
        <v>0</v>
      </c>
      <c r="R28" s="131">
        <f>IF(P28=2,G28,0)</f>
        <v>0</v>
      </c>
      <c r="S28" s="131">
        <f>IF(P28=3,G28,0)</f>
        <v>0</v>
      </c>
      <c r="T28" s="131">
        <f>IF(P28=4,G28,0)</f>
        <v>0</v>
      </c>
      <c r="U28" s="131">
        <f>IF(P28=5,G28,0)</f>
        <v>0</v>
      </c>
      <c r="AQ28" s="152">
        <v>1</v>
      </c>
      <c r="AR28" s="152">
        <v>1</v>
      </c>
      <c r="BP28" s="131">
        <v>0</v>
      </c>
    </row>
    <row r="29" spans="1:68" x14ac:dyDescent="0.2">
      <c r="A29" s="206"/>
      <c r="B29" s="207"/>
      <c r="C29" s="239" t="s">
        <v>349</v>
      </c>
      <c r="D29" s="240"/>
      <c r="E29" s="208">
        <v>12.75</v>
      </c>
      <c r="F29" s="209"/>
      <c r="G29" s="210"/>
      <c r="P29" s="216"/>
      <c r="Q29" s="216"/>
    </row>
    <row r="30" spans="1:68" x14ac:dyDescent="0.2">
      <c r="A30" s="206"/>
      <c r="B30" s="207"/>
      <c r="C30" s="239" t="s">
        <v>350</v>
      </c>
      <c r="D30" s="240"/>
      <c r="E30" s="208">
        <v>9.35</v>
      </c>
      <c r="F30" s="209"/>
      <c r="G30" s="210"/>
      <c r="P30" s="216"/>
      <c r="Q30" s="216"/>
    </row>
    <row r="31" spans="1:68" x14ac:dyDescent="0.2">
      <c r="A31" s="200">
        <v>8</v>
      </c>
      <c r="B31" s="201" t="s">
        <v>108</v>
      </c>
      <c r="C31" s="202" t="s">
        <v>109</v>
      </c>
      <c r="D31" s="203" t="s">
        <v>87</v>
      </c>
      <c r="E31" s="204">
        <v>134.4</v>
      </c>
      <c r="F31" s="215">
        <v>0</v>
      </c>
      <c r="G31" s="205">
        <f>E31*F31</f>
        <v>0</v>
      </c>
      <c r="P31" s="216">
        <v>1</v>
      </c>
      <c r="Q31" s="216">
        <f>IF(P31=1,G31,0)</f>
        <v>0</v>
      </c>
      <c r="R31" s="131">
        <f>IF(P31=2,G31,0)</f>
        <v>0</v>
      </c>
      <c r="S31" s="131">
        <f>IF(P31=3,G31,0)</f>
        <v>0</v>
      </c>
      <c r="T31" s="131">
        <f>IF(P31=4,G31,0)</f>
        <v>0</v>
      </c>
      <c r="U31" s="131">
        <f>IF(P31=5,G31,0)</f>
        <v>0</v>
      </c>
      <c r="AQ31" s="152">
        <v>1</v>
      </c>
      <c r="AR31" s="152">
        <v>1</v>
      </c>
      <c r="BP31" s="131">
        <v>0</v>
      </c>
    </row>
    <row r="32" spans="1:68" x14ac:dyDescent="0.2">
      <c r="A32" s="206"/>
      <c r="B32" s="207"/>
      <c r="C32" s="239" t="s">
        <v>351</v>
      </c>
      <c r="D32" s="240"/>
      <c r="E32" s="208">
        <v>134.4</v>
      </c>
      <c r="F32" s="209"/>
      <c r="G32" s="210"/>
      <c r="P32" s="216"/>
      <c r="Q32" s="216"/>
    </row>
    <row r="33" spans="1:68" x14ac:dyDescent="0.2">
      <c r="A33" s="200">
        <v>9</v>
      </c>
      <c r="B33" s="201" t="s">
        <v>110</v>
      </c>
      <c r="C33" s="202" t="s">
        <v>111</v>
      </c>
      <c r="D33" s="203" t="s">
        <v>87</v>
      </c>
      <c r="E33" s="204">
        <f>E39+E41+E42+E43+E44</f>
        <v>133.17500000000001</v>
      </c>
      <c r="F33" s="215">
        <v>0</v>
      </c>
      <c r="G33" s="205">
        <f>E33*F33</f>
        <v>0</v>
      </c>
      <c r="P33" s="216">
        <v>1</v>
      </c>
      <c r="Q33" s="216">
        <f>IF(P33=1,G33,0)</f>
        <v>0</v>
      </c>
      <c r="R33" s="131">
        <f>IF(P33=2,G33,0)</f>
        <v>0</v>
      </c>
      <c r="S33" s="131">
        <f>IF(P33=3,G33,0)</f>
        <v>0</v>
      </c>
      <c r="T33" s="131">
        <f>IF(P33=4,G33,0)</f>
        <v>0</v>
      </c>
      <c r="U33" s="131">
        <f>IF(P33=5,G33,0)</f>
        <v>0</v>
      </c>
      <c r="AQ33" s="152">
        <v>1</v>
      </c>
      <c r="AR33" s="152">
        <v>1</v>
      </c>
      <c r="BP33" s="131">
        <v>0</v>
      </c>
    </row>
    <row r="34" spans="1:68" x14ac:dyDescent="0.2">
      <c r="A34" s="206"/>
      <c r="B34" s="207"/>
      <c r="C34" s="239" t="s">
        <v>112</v>
      </c>
      <c r="D34" s="240"/>
      <c r="E34" s="208">
        <v>0</v>
      </c>
      <c r="F34" s="209"/>
      <c r="G34" s="210"/>
      <c r="P34" s="216"/>
      <c r="Q34" s="216"/>
    </row>
    <row r="35" spans="1:68" x14ac:dyDescent="0.2">
      <c r="A35" s="206"/>
      <c r="B35" s="207"/>
      <c r="C35" s="247" t="s">
        <v>113</v>
      </c>
      <c r="D35" s="240"/>
      <c r="E35" s="211">
        <v>0</v>
      </c>
      <c r="F35" s="209"/>
      <c r="G35" s="210"/>
      <c r="P35" s="216"/>
      <c r="Q35" s="216"/>
    </row>
    <row r="36" spans="1:68" x14ac:dyDescent="0.2">
      <c r="A36" s="206"/>
      <c r="B36" s="207"/>
      <c r="C36" s="247" t="s">
        <v>351</v>
      </c>
      <c r="D36" s="240"/>
      <c r="E36" s="211">
        <v>134.4</v>
      </c>
      <c r="F36" s="209"/>
      <c r="G36" s="210"/>
      <c r="P36" s="216"/>
      <c r="Q36" s="216"/>
    </row>
    <row r="37" spans="1:68" x14ac:dyDescent="0.2">
      <c r="A37" s="206"/>
      <c r="B37" s="207"/>
      <c r="C37" s="247" t="s">
        <v>114</v>
      </c>
      <c r="D37" s="240"/>
      <c r="E37" s="211">
        <v>-29</v>
      </c>
      <c r="F37" s="209"/>
      <c r="G37" s="210"/>
      <c r="P37" s="216"/>
      <c r="Q37" s="216"/>
    </row>
    <row r="38" spans="1:68" x14ac:dyDescent="0.2">
      <c r="A38" s="206"/>
      <c r="B38" s="207"/>
      <c r="C38" s="247" t="s">
        <v>115</v>
      </c>
      <c r="D38" s="240"/>
      <c r="E38" s="211">
        <v>105.4</v>
      </c>
      <c r="F38" s="209"/>
      <c r="G38" s="210"/>
      <c r="P38" s="216"/>
      <c r="Q38" s="216"/>
    </row>
    <row r="39" spans="1:68" x14ac:dyDescent="0.2">
      <c r="A39" s="206"/>
      <c r="B39" s="207"/>
      <c r="C39" s="239" t="s">
        <v>116</v>
      </c>
      <c r="D39" s="240"/>
      <c r="E39" s="208">
        <v>105.4</v>
      </c>
      <c r="F39" s="209"/>
      <c r="G39" s="210"/>
      <c r="P39" s="216"/>
      <c r="Q39" s="216"/>
    </row>
    <row r="40" spans="1:68" x14ac:dyDescent="0.2">
      <c r="A40" s="206"/>
      <c r="B40" s="207"/>
      <c r="C40" s="239" t="s">
        <v>117</v>
      </c>
      <c r="D40" s="240"/>
      <c r="E40" s="208">
        <v>0</v>
      </c>
      <c r="F40" s="209"/>
      <c r="G40" s="210"/>
      <c r="P40" s="216"/>
      <c r="Q40" s="216"/>
    </row>
    <row r="41" spans="1:68" x14ac:dyDescent="0.2">
      <c r="A41" s="206"/>
      <c r="B41" s="207"/>
      <c r="C41" s="239" t="s">
        <v>118</v>
      </c>
      <c r="D41" s="240"/>
      <c r="E41" s="208">
        <v>3.5249999999999999</v>
      </c>
      <c r="F41" s="209"/>
      <c r="G41" s="210"/>
      <c r="P41" s="216"/>
      <c r="Q41" s="216"/>
    </row>
    <row r="42" spans="1:68" x14ac:dyDescent="0.2">
      <c r="A42" s="206"/>
      <c r="B42" s="207"/>
      <c r="C42" s="239" t="s">
        <v>119</v>
      </c>
      <c r="D42" s="240"/>
      <c r="E42" s="208">
        <v>1.65</v>
      </c>
      <c r="F42" s="209"/>
      <c r="G42" s="210"/>
      <c r="P42" s="216"/>
      <c r="Q42" s="216"/>
    </row>
    <row r="43" spans="1:68" x14ac:dyDescent="0.2">
      <c r="A43" s="206"/>
      <c r="B43" s="207"/>
      <c r="C43" s="239" t="s">
        <v>120</v>
      </c>
      <c r="D43" s="240"/>
      <c r="E43" s="208">
        <v>8.1999999999999993</v>
      </c>
      <c r="F43" s="209"/>
      <c r="G43" s="210"/>
      <c r="P43" s="216"/>
      <c r="Q43" s="216"/>
    </row>
    <row r="44" spans="1:68" x14ac:dyDescent="0.2">
      <c r="A44" s="206"/>
      <c r="B44" s="207"/>
      <c r="C44" s="239" t="s">
        <v>121</v>
      </c>
      <c r="D44" s="240"/>
      <c r="E44" s="208">
        <v>14.4</v>
      </c>
      <c r="F44" s="209"/>
      <c r="G44" s="210"/>
      <c r="P44" s="216"/>
      <c r="Q44" s="216"/>
    </row>
    <row r="45" spans="1:68" x14ac:dyDescent="0.2">
      <c r="A45" s="200">
        <v>10</v>
      </c>
      <c r="B45" s="201" t="s">
        <v>122</v>
      </c>
      <c r="C45" s="202" t="s">
        <v>123</v>
      </c>
      <c r="D45" s="203" t="s">
        <v>87</v>
      </c>
      <c r="E45" s="204">
        <v>133.18</v>
      </c>
      <c r="F45" s="215">
        <v>0</v>
      </c>
      <c r="G45" s="205">
        <f>E45*F45</f>
        <v>0</v>
      </c>
      <c r="P45" s="216">
        <v>1</v>
      </c>
      <c r="Q45" s="216">
        <f>IF(P45=1,G45,0)</f>
        <v>0</v>
      </c>
      <c r="R45" s="131">
        <f>IF(P45=2,G45,0)</f>
        <v>0</v>
      </c>
      <c r="S45" s="131">
        <f>IF(P45=3,G45,0)</f>
        <v>0</v>
      </c>
      <c r="T45" s="131">
        <f>IF(P45=4,G45,0)</f>
        <v>0</v>
      </c>
      <c r="U45" s="131">
        <f>IF(P45=5,G45,0)</f>
        <v>0</v>
      </c>
      <c r="AQ45" s="152">
        <v>1</v>
      </c>
      <c r="AR45" s="152">
        <v>1</v>
      </c>
      <c r="BP45" s="131">
        <v>0</v>
      </c>
    </row>
    <row r="46" spans="1:68" x14ac:dyDescent="0.2">
      <c r="A46" s="206"/>
      <c r="B46" s="207"/>
      <c r="C46" s="239" t="s">
        <v>112</v>
      </c>
      <c r="D46" s="240"/>
      <c r="E46" s="208">
        <v>0</v>
      </c>
      <c r="F46" s="209"/>
      <c r="G46" s="210"/>
      <c r="P46" s="216"/>
      <c r="Q46" s="216"/>
    </row>
    <row r="47" spans="1:68" x14ac:dyDescent="0.2">
      <c r="A47" s="206"/>
      <c r="B47" s="207"/>
      <c r="C47" s="247" t="s">
        <v>113</v>
      </c>
      <c r="D47" s="240"/>
      <c r="E47" s="211">
        <v>0</v>
      </c>
      <c r="F47" s="209"/>
      <c r="G47" s="210"/>
      <c r="P47" s="216"/>
      <c r="Q47" s="216"/>
    </row>
    <row r="48" spans="1:68" x14ac:dyDescent="0.2">
      <c r="A48" s="206"/>
      <c r="B48" s="207"/>
      <c r="C48" s="247" t="s">
        <v>97</v>
      </c>
      <c r="D48" s="240"/>
      <c r="E48" s="211">
        <v>134.4</v>
      </c>
      <c r="F48" s="209"/>
      <c r="G48" s="210"/>
      <c r="P48" s="216"/>
      <c r="Q48" s="216"/>
    </row>
    <row r="49" spans="1:68" x14ac:dyDescent="0.2">
      <c r="A49" s="206"/>
      <c r="B49" s="207"/>
      <c r="C49" s="247" t="s">
        <v>114</v>
      </c>
      <c r="D49" s="240"/>
      <c r="E49" s="211">
        <v>-29</v>
      </c>
      <c r="F49" s="209"/>
      <c r="G49" s="210"/>
      <c r="P49" s="216"/>
      <c r="Q49" s="216"/>
    </row>
    <row r="50" spans="1:68" x14ac:dyDescent="0.2">
      <c r="A50" s="206"/>
      <c r="B50" s="207"/>
      <c r="C50" s="247" t="s">
        <v>115</v>
      </c>
      <c r="D50" s="240"/>
      <c r="E50" s="211">
        <v>105.4</v>
      </c>
      <c r="F50" s="209"/>
      <c r="G50" s="210"/>
      <c r="P50" s="216"/>
      <c r="Q50" s="216"/>
    </row>
    <row r="51" spans="1:68" x14ac:dyDescent="0.2">
      <c r="A51" s="206"/>
      <c r="B51" s="207"/>
      <c r="C51" s="239" t="s">
        <v>116</v>
      </c>
      <c r="D51" s="240"/>
      <c r="E51" s="208">
        <v>105.4</v>
      </c>
      <c r="F51" s="209"/>
      <c r="G51" s="210"/>
      <c r="P51" s="216"/>
      <c r="Q51" s="216"/>
    </row>
    <row r="52" spans="1:68" x14ac:dyDescent="0.2">
      <c r="A52" s="206"/>
      <c r="B52" s="207"/>
      <c r="C52" s="239" t="s">
        <v>117</v>
      </c>
      <c r="D52" s="240"/>
      <c r="E52" s="208">
        <v>0</v>
      </c>
      <c r="F52" s="209"/>
      <c r="G52" s="210"/>
      <c r="P52" s="216"/>
      <c r="Q52" s="216"/>
    </row>
    <row r="53" spans="1:68" x14ac:dyDescent="0.2">
      <c r="A53" s="206"/>
      <c r="B53" s="207"/>
      <c r="C53" s="239" t="s">
        <v>118</v>
      </c>
      <c r="D53" s="240"/>
      <c r="E53" s="208">
        <v>3.5249999999999999</v>
      </c>
      <c r="F53" s="209"/>
      <c r="G53" s="210"/>
      <c r="P53" s="216"/>
      <c r="Q53" s="216"/>
    </row>
    <row r="54" spans="1:68" x14ac:dyDescent="0.2">
      <c r="A54" s="206"/>
      <c r="B54" s="207"/>
      <c r="C54" s="239" t="s">
        <v>119</v>
      </c>
      <c r="D54" s="240"/>
      <c r="E54" s="208">
        <v>1.65</v>
      </c>
      <c r="F54" s="209"/>
      <c r="G54" s="210"/>
      <c r="P54" s="216"/>
      <c r="Q54" s="216"/>
    </row>
    <row r="55" spans="1:68" x14ac:dyDescent="0.2">
      <c r="A55" s="206"/>
      <c r="B55" s="207"/>
      <c r="C55" s="239" t="s">
        <v>120</v>
      </c>
      <c r="D55" s="240"/>
      <c r="E55" s="208">
        <v>8.1999999999999993</v>
      </c>
      <c r="F55" s="209"/>
      <c r="G55" s="210"/>
      <c r="P55" s="216"/>
      <c r="Q55" s="216"/>
    </row>
    <row r="56" spans="1:68" x14ac:dyDescent="0.2">
      <c r="A56" s="206"/>
      <c r="B56" s="207"/>
      <c r="C56" s="239" t="s">
        <v>121</v>
      </c>
      <c r="D56" s="240"/>
      <c r="E56" s="208">
        <v>14.4</v>
      </c>
      <c r="F56" s="209"/>
      <c r="G56" s="210"/>
      <c r="H56" s="196"/>
      <c r="P56" s="216"/>
      <c r="Q56" s="216"/>
    </row>
    <row r="57" spans="1:68" x14ac:dyDescent="0.2">
      <c r="A57" s="200">
        <v>11</v>
      </c>
      <c r="B57" s="201" t="s">
        <v>124</v>
      </c>
      <c r="C57" s="202" t="s">
        <v>125</v>
      </c>
      <c r="D57" s="203" t="s">
        <v>126</v>
      </c>
      <c r="E57" s="204">
        <v>49.994999999999997</v>
      </c>
      <c r="F57" s="215">
        <v>0</v>
      </c>
      <c r="G57" s="205">
        <f>E57*F57</f>
        <v>0</v>
      </c>
      <c r="P57" s="216">
        <v>1</v>
      </c>
      <c r="Q57" s="216">
        <f>IF(P57=1,G57,0)</f>
        <v>0</v>
      </c>
      <c r="R57" s="131">
        <f>IF(P57=2,G57,0)</f>
        <v>0</v>
      </c>
      <c r="S57" s="131">
        <f>IF(P57=3,G57,0)</f>
        <v>0</v>
      </c>
      <c r="T57" s="131">
        <f>IF(P57=4,G57,0)</f>
        <v>0</v>
      </c>
      <c r="U57" s="131">
        <f>IF(P57=5,G57,0)</f>
        <v>0</v>
      </c>
      <c r="AQ57" s="152">
        <v>1</v>
      </c>
      <c r="AR57" s="152">
        <v>1</v>
      </c>
      <c r="BP57" s="131">
        <v>0</v>
      </c>
    </row>
    <row r="58" spans="1:68" x14ac:dyDescent="0.2">
      <c r="A58" s="206"/>
      <c r="B58" s="207"/>
      <c r="C58" s="239" t="s">
        <v>127</v>
      </c>
      <c r="D58" s="240"/>
      <c r="E58" s="208">
        <v>49.994999999999997</v>
      </c>
      <c r="F58" s="209"/>
      <c r="G58" s="210"/>
      <c r="P58" s="216"/>
      <c r="Q58" s="216"/>
    </row>
    <row r="59" spans="1:68" x14ac:dyDescent="0.2">
      <c r="A59" s="200">
        <v>12</v>
      </c>
      <c r="B59" s="201" t="s">
        <v>128</v>
      </c>
      <c r="C59" s="202" t="s">
        <v>129</v>
      </c>
      <c r="D59" s="203" t="s">
        <v>87</v>
      </c>
      <c r="E59" s="204">
        <f>E60+E61</f>
        <v>18.2</v>
      </c>
      <c r="F59" s="215">
        <v>0</v>
      </c>
      <c r="G59" s="205">
        <f>E59*F59</f>
        <v>0</v>
      </c>
      <c r="P59" s="216">
        <v>1</v>
      </c>
      <c r="Q59" s="216">
        <f>IF(P59=1,G59,0)</f>
        <v>0</v>
      </c>
      <c r="R59" s="131">
        <f>IF(P59=2,G59,0)</f>
        <v>0</v>
      </c>
      <c r="S59" s="131">
        <f>IF(P59=3,G59,0)</f>
        <v>0</v>
      </c>
      <c r="T59" s="131">
        <f>IF(P59=4,G59,0)</f>
        <v>0</v>
      </c>
      <c r="U59" s="131">
        <f>IF(P59=5,G59,0)</f>
        <v>0</v>
      </c>
      <c r="AQ59" s="152">
        <v>1</v>
      </c>
      <c r="AR59" s="152">
        <v>1</v>
      </c>
      <c r="BP59" s="131">
        <v>0</v>
      </c>
    </row>
    <row r="60" spans="1:68" x14ac:dyDescent="0.2">
      <c r="A60" s="206"/>
      <c r="B60" s="207"/>
      <c r="C60" s="239" t="s">
        <v>352</v>
      </c>
      <c r="D60" s="240"/>
      <c r="E60" s="208">
        <v>7.7</v>
      </c>
      <c r="F60" s="209"/>
      <c r="G60" s="210"/>
      <c r="P60" s="216"/>
      <c r="Q60" s="216"/>
    </row>
    <row r="61" spans="1:68" x14ac:dyDescent="0.2">
      <c r="A61" s="206"/>
      <c r="B61" s="207"/>
      <c r="C61" s="239" t="s">
        <v>353</v>
      </c>
      <c r="D61" s="240"/>
      <c r="E61" s="208">
        <v>10.5</v>
      </c>
      <c r="F61" s="209"/>
      <c r="G61" s="210"/>
      <c r="P61" s="216"/>
      <c r="Q61" s="216"/>
    </row>
    <row r="62" spans="1:68" x14ac:dyDescent="0.2">
      <c r="A62" s="200">
        <v>13</v>
      </c>
      <c r="B62" s="201" t="s">
        <v>130</v>
      </c>
      <c r="C62" s="202" t="s">
        <v>131</v>
      </c>
      <c r="D62" s="203" t="s">
        <v>104</v>
      </c>
      <c r="E62" s="204">
        <v>70.5</v>
      </c>
      <c r="F62" s="215">
        <v>0</v>
      </c>
      <c r="G62" s="205">
        <f>E62*F62</f>
        <v>0</v>
      </c>
      <c r="P62" s="216">
        <v>1</v>
      </c>
      <c r="Q62" s="216">
        <f>IF(P62=1,G62,0)</f>
        <v>0</v>
      </c>
      <c r="R62" s="131">
        <f>IF(P62=2,G62,0)</f>
        <v>0</v>
      </c>
      <c r="S62" s="131">
        <f>IF(P62=3,G62,0)</f>
        <v>0</v>
      </c>
      <c r="T62" s="131">
        <f>IF(P62=4,G62,0)</f>
        <v>0</v>
      </c>
      <c r="U62" s="131">
        <f>IF(P62=5,G62,0)</f>
        <v>0</v>
      </c>
      <c r="AQ62" s="152">
        <v>1</v>
      </c>
      <c r="AR62" s="152">
        <v>1</v>
      </c>
      <c r="BP62" s="131">
        <v>0</v>
      </c>
    </row>
    <row r="63" spans="1:68" x14ac:dyDescent="0.2">
      <c r="A63" s="206"/>
      <c r="B63" s="207"/>
      <c r="C63" s="239" t="s">
        <v>105</v>
      </c>
      <c r="D63" s="240"/>
      <c r="E63" s="208">
        <v>70.5</v>
      </c>
      <c r="F63" s="209"/>
      <c r="G63" s="210"/>
      <c r="P63" s="216"/>
      <c r="Q63" s="216"/>
    </row>
    <row r="64" spans="1:68" ht="22.5" x14ac:dyDescent="0.2">
      <c r="A64" s="200">
        <v>14</v>
      </c>
      <c r="B64" s="201" t="s">
        <v>132</v>
      </c>
      <c r="C64" s="202" t="s">
        <v>133</v>
      </c>
      <c r="D64" s="203" t="s">
        <v>87</v>
      </c>
      <c r="E64" s="204">
        <v>17.32</v>
      </c>
      <c r="F64" s="215">
        <v>0</v>
      </c>
      <c r="G64" s="205">
        <f>E64*F64</f>
        <v>0</v>
      </c>
      <c r="P64" s="216">
        <v>1</v>
      </c>
      <c r="Q64" s="216">
        <f>IF(P64=1,G64,0)</f>
        <v>0</v>
      </c>
      <c r="R64" s="131">
        <f>IF(P64=2,G64,0)</f>
        <v>0</v>
      </c>
      <c r="S64" s="131">
        <f>IF(P64=3,G64,0)</f>
        <v>0</v>
      </c>
      <c r="T64" s="131">
        <f>IF(P64=4,G64,0)</f>
        <v>0</v>
      </c>
      <c r="U64" s="131">
        <f>IF(P64=5,G64,0)</f>
        <v>0</v>
      </c>
      <c r="AQ64" s="152">
        <v>1</v>
      </c>
      <c r="AR64" s="152">
        <v>1</v>
      </c>
      <c r="BP64" s="131">
        <v>1.7</v>
      </c>
    </row>
    <row r="65" spans="1:68" x14ac:dyDescent="0.2">
      <c r="A65" s="206"/>
      <c r="B65" s="207"/>
      <c r="C65" s="239" t="s">
        <v>134</v>
      </c>
      <c r="D65" s="240"/>
      <c r="E65" s="208">
        <v>16.5</v>
      </c>
      <c r="F65" s="209"/>
      <c r="G65" s="210"/>
      <c r="P65" s="216"/>
      <c r="Q65" s="216"/>
    </row>
    <row r="66" spans="1:68" x14ac:dyDescent="0.2">
      <c r="A66" s="206"/>
      <c r="B66" s="207"/>
      <c r="C66" s="239" t="s">
        <v>135</v>
      </c>
      <c r="D66" s="240"/>
      <c r="E66" s="208">
        <v>0.82</v>
      </c>
      <c r="F66" s="209"/>
      <c r="G66" s="210"/>
      <c r="P66" s="216"/>
      <c r="Q66" s="216"/>
    </row>
    <row r="67" spans="1:68" x14ac:dyDescent="0.2">
      <c r="A67" s="200">
        <v>15</v>
      </c>
      <c r="B67" s="201" t="s">
        <v>136</v>
      </c>
      <c r="C67" s="202" t="s">
        <v>137</v>
      </c>
      <c r="D67" s="203" t="s">
        <v>87</v>
      </c>
      <c r="E67" s="204">
        <f>E68+E69</f>
        <v>105.4</v>
      </c>
      <c r="F67" s="215">
        <v>0</v>
      </c>
      <c r="G67" s="205">
        <f>E67*F67</f>
        <v>0</v>
      </c>
      <c r="P67" s="216">
        <v>1</v>
      </c>
      <c r="Q67" s="216">
        <f>IF(P67=1,G67,0)</f>
        <v>0</v>
      </c>
      <c r="R67" s="131">
        <f>IF(P67=2,G67,0)</f>
        <v>0</v>
      </c>
      <c r="S67" s="131">
        <f>IF(P67=3,G67,0)</f>
        <v>0</v>
      </c>
      <c r="T67" s="131">
        <f>IF(P67=4,G67,0)</f>
        <v>0</v>
      </c>
      <c r="U67" s="131">
        <f>IF(P67=5,G67,0)</f>
        <v>0</v>
      </c>
      <c r="AQ67" s="152">
        <v>1</v>
      </c>
      <c r="AR67" s="152">
        <v>0</v>
      </c>
      <c r="BP67" s="131">
        <v>0</v>
      </c>
    </row>
    <row r="68" spans="1:68" x14ac:dyDescent="0.2">
      <c r="A68" s="206"/>
      <c r="B68" s="207"/>
      <c r="C68" s="239" t="s">
        <v>348</v>
      </c>
      <c r="D68" s="240"/>
      <c r="E68" s="208">
        <v>134.4</v>
      </c>
      <c r="F68" s="209"/>
      <c r="G68" s="210"/>
      <c r="P68" s="216"/>
      <c r="Q68" s="216"/>
    </row>
    <row r="69" spans="1:68" x14ac:dyDescent="0.2">
      <c r="A69" s="206"/>
      <c r="B69" s="207"/>
      <c r="C69" s="239" t="s">
        <v>114</v>
      </c>
      <c r="D69" s="240"/>
      <c r="E69" s="208">
        <v>-29</v>
      </c>
      <c r="F69" s="209"/>
      <c r="G69" s="210"/>
      <c r="P69" s="216"/>
      <c r="Q69" s="216"/>
    </row>
    <row r="70" spans="1:68" x14ac:dyDescent="0.2">
      <c r="A70" s="153">
        <v>16</v>
      </c>
      <c r="B70" s="154" t="s">
        <v>138</v>
      </c>
      <c r="C70" s="155" t="s">
        <v>139</v>
      </c>
      <c r="D70" s="156" t="s">
        <v>83</v>
      </c>
      <c r="E70" s="157">
        <v>200</v>
      </c>
      <c r="F70" s="215">
        <v>0</v>
      </c>
      <c r="G70" s="158">
        <f>E70*F70</f>
        <v>0</v>
      </c>
      <c r="P70" s="216">
        <v>1</v>
      </c>
      <c r="Q70" s="216">
        <f>IF(P70=1,G70,0)</f>
        <v>0</v>
      </c>
      <c r="R70" s="131">
        <f>IF(P70=2,G70,0)</f>
        <v>0</v>
      </c>
      <c r="S70" s="131">
        <f>IF(P70=3,G70,0)</f>
        <v>0</v>
      </c>
      <c r="T70" s="131">
        <f>IF(P70=4,G70,0)</f>
        <v>0</v>
      </c>
      <c r="U70" s="131">
        <f>IF(P70=5,G70,0)</f>
        <v>0</v>
      </c>
      <c r="AQ70" s="152">
        <v>1</v>
      </c>
      <c r="AR70" s="152">
        <v>1</v>
      </c>
      <c r="BP70" s="131">
        <v>0</v>
      </c>
    </row>
    <row r="71" spans="1:68" x14ac:dyDescent="0.2">
      <c r="A71" s="159"/>
      <c r="B71" s="161"/>
      <c r="C71" s="241" t="s">
        <v>140</v>
      </c>
      <c r="D71" s="242"/>
      <c r="E71" s="162">
        <v>200</v>
      </c>
      <c r="F71" s="163"/>
      <c r="G71" s="164"/>
      <c r="P71" s="216"/>
      <c r="Q71" s="216"/>
    </row>
    <row r="72" spans="1:68" x14ac:dyDescent="0.2">
      <c r="A72" s="153">
        <v>17</v>
      </c>
      <c r="B72" s="154" t="s">
        <v>141</v>
      </c>
      <c r="C72" s="155" t="s">
        <v>142</v>
      </c>
      <c r="D72" s="156" t="s">
        <v>83</v>
      </c>
      <c r="E72" s="157">
        <v>130.55000000000001</v>
      </c>
      <c r="F72" s="215">
        <v>0</v>
      </c>
      <c r="G72" s="158">
        <f>E72*F72</f>
        <v>0</v>
      </c>
      <c r="P72" s="216">
        <v>1</v>
      </c>
      <c r="Q72" s="216">
        <f>IF(P72=1,G72,0)</f>
        <v>0</v>
      </c>
      <c r="R72" s="131">
        <f>IF(P72=2,G72,0)</f>
        <v>0</v>
      </c>
      <c r="S72" s="131">
        <f>IF(P72=3,G72,0)</f>
        <v>0</v>
      </c>
      <c r="T72" s="131">
        <f>IF(P72=4,G72,0)</f>
        <v>0</v>
      </c>
      <c r="U72" s="131">
        <f>IF(P72=5,G72,0)</f>
        <v>0</v>
      </c>
      <c r="AQ72" s="152">
        <v>1</v>
      </c>
      <c r="AR72" s="152">
        <v>1</v>
      </c>
      <c r="BP72" s="131">
        <v>0</v>
      </c>
    </row>
    <row r="73" spans="1:68" x14ac:dyDescent="0.2">
      <c r="A73" s="159"/>
      <c r="B73" s="161"/>
      <c r="C73" s="241" t="s">
        <v>143</v>
      </c>
      <c r="D73" s="242"/>
      <c r="E73" s="162">
        <v>72</v>
      </c>
      <c r="F73" s="163"/>
      <c r="G73" s="164"/>
      <c r="P73" s="216"/>
      <c r="Q73" s="216"/>
    </row>
    <row r="74" spans="1:68" x14ac:dyDescent="0.2">
      <c r="A74" s="159"/>
      <c r="B74" s="161"/>
      <c r="C74" s="241" t="s">
        <v>144</v>
      </c>
      <c r="D74" s="242"/>
      <c r="E74" s="162">
        <v>11</v>
      </c>
      <c r="F74" s="163"/>
      <c r="G74" s="164"/>
      <c r="P74" s="216"/>
      <c r="Q74" s="216"/>
    </row>
    <row r="75" spans="1:68" x14ac:dyDescent="0.2">
      <c r="A75" s="159"/>
      <c r="B75" s="161"/>
      <c r="C75" s="241" t="s">
        <v>145</v>
      </c>
      <c r="D75" s="242"/>
      <c r="E75" s="162">
        <v>12.3</v>
      </c>
      <c r="F75" s="163"/>
      <c r="G75" s="164"/>
      <c r="P75" s="216"/>
      <c r="Q75" s="216"/>
    </row>
    <row r="76" spans="1:68" x14ac:dyDescent="0.2">
      <c r="A76" s="159"/>
      <c r="B76" s="161"/>
      <c r="C76" s="241" t="s">
        <v>146</v>
      </c>
      <c r="D76" s="242"/>
      <c r="E76" s="162">
        <v>35.25</v>
      </c>
      <c r="F76" s="163"/>
      <c r="G76" s="164"/>
      <c r="P76" s="216"/>
      <c r="Q76" s="216"/>
    </row>
    <row r="77" spans="1:68" x14ac:dyDescent="0.2">
      <c r="A77" s="153">
        <v>18</v>
      </c>
      <c r="B77" s="154" t="s">
        <v>147</v>
      </c>
      <c r="C77" s="155" t="s">
        <v>148</v>
      </c>
      <c r="D77" s="156" t="s">
        <v>83</v>
      </c>
      <c r="E77" s="157">
        <v>200</v>
      </c>
      <c r="F77" s="215">
        <v>0</v>
      </c>
      <c r="G77" s="158">
        <f>E77*F77</f>
        <v>0</v>
      </c>
      <c r="P77" s="216">
        <v>1</v>
      </c>
      <c r="Q77" s="216">
        <f>IF(P77=1,G77,0)</f>
        <v>0</v>
      </c>
      <c r="R77" s="131">
        <f>IF(P77=2,G77,0)</f>
        <v>0</v>
      </c>
      <c r="S77" s="131">
        <f>IF(P77=3,G77,0)</f>
        <v>0</v>
      </c>
      <c r="T77" s="131">
        <f>IF(P77=4,G77,0)</f>
        <v>0</v>
      </c>
      <c r="U77" s="131">
        <f>IF(P77=5,G77,0)</f>
        <v>0</v>
      </c>
      <c r="AQ77" s="152">
        <v>1</v>
      </c>
      <c r="AR77" s="152">
        <v>1</v>
      </c>
      <c r="BP77" s="131">
        <v>0</v>
      </c>
    </row>
    <row r="78" spans="1:68" x14ac:dyDescent="0.2">
      <c r="A78" s="153">
        <v>19</v>
      </c>
      <c r="B78" s="154" t="s">
        <v>149</v>
      </c>
      <c r="C78" s="155" t="s">
        <v>150</v>
      </c>
      <c r="D78" s="156" t="s">
        <v>83</v>
      </c>
      <c r="E78" s="157">
        <v>200</v>
      </c>
      <c r="F78" s="215">
        <v>0</v>
      </c>
      <c r="G78" s="158">
        <f>E78*F78</f>
        <v>0</v>
      </c>
      <c r="P78" s="216">
        <v>1</v>
      </c>
      <c r="Q78" s="216">
        <f>IF(P78=1,G78,0)</f>
        <v>0</v>
      </c>
      <c r="R78" s="131">
        <f>IF(P78=2,G78,0)</f>
        <v>0</v>
      </c>
      <c r="S78" s="131">
        <f>IF(P78=3,G78,0)</f>
        <v>0</v>
      </c>
      <c r="T78" s="131">
        <f>IF(P78=4,G78,0)</f>
        <v>0</v>
      </c>
      <c r="U78" s="131">
        <f>IF(P78=5,G78,0)</f>
        <v>0</v>
      </c>
      <c r="AQ78" s="152">
        <v>1</v>
      </c>
      <c r="AR78" s="152">
        <v>1</v>
      </c>
      <c r="BP78" s="131">
        <v>0</v>
      </c>
    </row>
    <row r="79" spans="1:68" x14ac:dyDescent="0.2">
      <c r="A79" s="153">
        <v>20</v>
      </c>
      <c r="B79" s="154" t="s">
        <v>151</v>
      </c>
      <c r="C79" s="155" t="s">
        <v>152</v>
      </c>
      <c r="D79" s="156" t="s">
        <v>87</v>
      </c>
      <c r="E79" s="157">
        <v>100</v>
      </c>
      <c r="F79" s="215">
        <v>0</v>
      </c>
      <c r="G79" s="158">
        <f>E79*F79</f>
        <v>0</v>
      </c>
      <c r="P79" s="216">
        <v>1</v>
      </c>
      <c r="Q79" s="216">
        <f>IF(P79=1,G79,0)</f>
        <v>0</v>
      </c>
      <c r="R79" s="131">
        <f>IF(P79=2,G79,0)</f>
        <v>0</v>
      </c>
      <c r="S79" s="131">
        <f>IF(P79=3,G79,0)</f>
        <v>0</v>
      </c>
      <c r="T79" s="131">
        <f>IF(P79=4,G79,0)</f>
        <v>0</v>
      </c>
      <c r="U79" s="131">
        <f>IF(P79=5,G79,0)</f>
        <v>0</v>
      </c>
      <c r="AQ79" s="152">
        <v>1</v>
      </c>
      <c r="AR79" s="152">
        <v>1</v>
      </c>
      <c r="BP79" s="131">
        <v>0</v>
      </c>
    </row>
    <row r="80" spans="1:68" x14ac:dyDescent="0.2">
      <c r="A80" s="159"/>
      <c r="B80" s="161"/>
      <c r="C80" s="241" t="s">
        <v>153</v>
      </c>
      <c r="D80" s="242"/>
      <c r="E80" s="162">
        <v>100</v>
      </c>
      <c r="F80" s="163"/>
      <c r="G80" s="164"/>
      <c r="P80" s="216"/>
      <c r="Q80" s="216"/>
    </row>
    <row r="81" spans="1:68" x14ac:dyDescent="0.2">
      <c r="A81" s="153">
        <v>21</v>
      </c>
      <c r="B81" s="154" t="s">
        <v>154</v>
      </c>
      <c r="C81" s="155" t="s">
        <v>155</v>
      </c>
      <c r="D81" s="156" t="s">
        <v>156</v>
      </c>
      <c r="E81" s="157">
        <v>20</v>
      </c>
      <c r="F81" s="215">
        <v>0</v>
      </c>
      <c r="G81" s="158">
        <f>E81*F81</f>
        <v>0</v>
      </c>
      <c r="P81" s="216">
        <v>1</v>
      </c>
      <c r="Q81" s="216">
        <f>IF(P81=1,G81,0)</f>
        <v>0</v>
      </c>
      <c r="R81" s="131">
        <f>IF(P81=2,G81,0)</f>
        <v>0</v>
      </c>
      <c r="S81" s="131">
        <f>IF(P81=3,G81,0)</f>
        <v>0</v>
      </c>
      <c r="T81" s="131">
        <f>IF(P81=4,G81,0)</f>
        <v>0</v>
      </c>
      <c r="U81" s="131">
        <f>IF(P81=5,G81,0)</f>
        <v>0</v>
      </c>
      <c r="AQ81" s="152">
        <v>3</v>
      </c>
      <c r="AR81" s="152">
        <v>1</v>
      </c>
      <c r="BP81" s="131">
        <v>1E-3</v>
      </c>
    </row>
    <row r="82" spans="1:68" x14ac:dyDescent="0.2">
      <c r="A82" s="159"/>
      <c r="B82" s="161"/>
      <c r="C82" s="241" t="s">
        <v>157</v>
      </c>
      <c r="D82" s="242"/>
      <c r="E82" s="162">
        <v>20</v>
      </c>
      <c r="F82" s="163"/>
      <c r="G82" s="164"/>
      <c r="P82" s="216"/>
      <c r="Q82" s="216"/>
    </row>
    <row r="83" spans="1:68" x14ac:dyDescent="0.2">
      <c r="A83" s="153">
        <v>22</v>
      </c>
      <c r="B83" s="154" t="s">
        <v>158</v>
      </c>
      <c r="C83" s="155" t="s">
        <v>159</v>
      </c>
      <c r="D83" s="156" t="s">
        <v>126</v>
      </c>
      <c r="E83" s="157">
        <v>149.4</v>
      </c>
      <c r="F83" s="215">
        <v>0</v>
      </c>
      <c r="G83" s="158">
        <f>E83*F83</f>
        <v>0</v>
      </c>
      <c r="P83" s="216">
        <v>1</v>
      </c>
      <c r="Q83" s="216">
        <f>IF(P83=1,G83,0)</f>
        <v>0</v>
      </c>
      <c r="R83" s="131">
        <f>IF(P83=2,G83,0)</f>
        <v>0</v>
      </c>
      <c r="S83" s="131">
        <f>IF(P83=3,G83,0)</f>
        <v>0</v>
      </c>
      <c r="T83" s="131">
        <f>IF(P83=4,G83,0)</f>
        <v>0</v>
      </c>
      <c r="U83" s="131">
        <f>IF(P83=5,G83,0)</f>
        <v>0</v>
      </c>
      <c r="AQ83" s="152">
        <v>3</v>
      </c>
      <c r="AR83" s="152">
        <v>1</v>
      </c>
      <c r="BP83" s="131">
        <v>1</v>
      </c>
    </row>
    <row r="84" spans="1:68" x14ac:dyDescent="0.2">
      <c r="A84" s="159"/>
      <c r="B84" s="161"/>
      <c r="C84" s="246" t="s">
        <v>113</v>
      </c>
      <c r="D84" s="242"/>
      <c r="E84" s="182">
        <v>0</v>
      </c>
      <c r="F84" s="163"/>
      <c r="G84" s="164"/>
      <c r="P84" s="216"/>
      <c r="Q84" s="216"/>
    </row>
    <row r="85" spans="1:68" x14ac:dyDescent="0.2">
      <c r="A85" s="159"/>
      <c r="B85" s="161"/>
      <c r="C85" s="246" t="s">
        <v>97</v>
      </c>
      <c r="D85" s="242"/>
      <c r="E85" s="182">
        <v>112</v>
      </c>
      <c r="F85" s="163"/>
      <c r="G85" s="164"/>
      <c r="P85" s="216"/>
      <c r="Q85" s="216"/>
    </row>
    <row r="86" spans="1:68" x14ac:dyDescent="0.2">
      <c r="A86" s="159"/>
      <c r="B86" s="161"/>
      <c r="C86" s="246" t="s">
        <v>114</v>
      </c>
      <c r="D86" s="242"/>
      <c r="E86" s="182">
        <v>-29</v>
      </c>
      <c r="F86" s="163"/>
      <c r="G86" s="164"/>
      <c r="P86" s="216"/>
      <c r="Q86" s="216"/>
    </row>
    <row r="87" spans="1:68" x14ac:dyDescent="0.2">
      <c r="A87" s="159"/>
      <c r="B87" s="161"/>
      <c r="C87" s="246" t="s">
        <v>115</v>
      </c>
      <c r="D87" s="242"/>
      <c r="E87" s="182">
        <v>83</v>
      </c>
      <c r="F87" s="163"/>
      <c r="G87" s="164"/>
      <c r="P87" s="216"/>
      <c r="Q87" s="216"/>
    </row>
    <row r="88" spans="1:68" x14ac:dyDescent="0.2">
      <c r="A88" s="159"/>
      <c r="B88" s="161"/>
      <c r="C88" s="241" t="s">
        <v>160</v>
      </c>
      <c r="D88" s="242"/>
      <c r="E88" s="162">
        <v>149.4</v>
      </c>
      <c r="F88" s="163"/>
      <c r="G88" s="164"/>
      <c r="P88" s="216"/>
      <c r="Q88" s="216"/>
    </row>
    <row r="89" spans="1:68" ht="22.5" x14ac:dyDescent="0.2">
      <c r="A89" s="153">
        <v>23</v>
      </c>
      <c r="B89" s="154" t="s">
        <v>366</v>
      </c>
      <c r="C89" s="155" t="s">
        <v>367</v>
      </c>
      <c r="D89" s="156" t="s">
        <v>104</v>
      </c>
      <c r="E89" s="157">
        <f>E91</f>
        <v>160</v>
      </c>
      <c r="F89" s="215">
        <v>0</v>
      </c>
      <c r="G89" s="158">
        <f>E89*F89</f>
        <v>0</v>
      </c>
      <c r="P89" s="216"/>
      <c r="Q89" s="216"/>
    </row>
    <row r="90" spans="1:68" x14ac:dyDescent="0.2">
      <c r="A90" s="159"/>
      <c r="B90" s="161"/>
      <c r="C90" s="241" t="s">
        <v>364</v>
      </c>
      <c r="D90" s="242"/>
      <c r="E90" s="162">
        <v>0</v>
      </c>
      <c r="F90" s="163"/>
      <c r="G90" s="164"/>
      <c r="P90" s="216"/>
      <c r="Q90" s="216"/>
    </row>
    <row r="91" spans="1:68" x14ac:dyDescent="0.2">
      <c r="A91" s="159"/>
      <c r="B91" s="161"/>
      <c r="C91" s="241" t="s">
        <v>365</v>
      </c>
      <c r="D91" s="242"/>
      <c r="E91" s="162">
        <v>160</v>
      </c>
      <c r="F91" s="163"/>
      <c r="G91" s="164"/>
      <c r="P91" s="216"/>
      <c r="Q91" s="216"/>
    </row>
    <row r="92" spans="1:68" ht="12.75" customHeight="1" x14ac:dyDescent="0.2">
      <c r="A92" s="153">
        <v>24</v>
      </c>
      <c r="B92" s="154" t="s">
        <v>369</v>
      </c>
      <c r="C92" s="155" t="s">
        <v>368</v>
      </c>
      <c r="D92" s="156" t="s">
        <v>104</v>
      </c>
      <c r="E92" s="157">
        <f>E94</f>
        <v>160</v>
      </c>
      <c r="F92" s="215">
        <v>0</v>
      </c>
      <c r="G92" s="158">
        <f>E92*F92</f>
        <v>0</v>
      </c>
      <c r="P92" s="216"/>
      <c r="Q92" s="216"/>
    </row>
    <row r="93" spans="1:68" x14ac:dyDescent="0.2">
      <c r="A93" s="159"/>
      <c r="B93" s="161"/>
      <c r="C93" s="241" t="s">
        <v>364</v>
      </c>
      <c r="D93" s="242"/>
      <c r="E93" s="162">
        <v>0</v>
      </c>
      <c r="F93" s="163"/>
      <c r="G93" s="164"/>
      <c r="P93" s="216"/>
      <c r="Q93" s="216"/>
    </row>
    <row r="94" spans="1:68" x14ac:dyDescent="0.2">
      <c r="A94" s="159"/>
      <c r="B94" s="161"/>
      <c r="C94" s="241" t="s">
        <v>365</v>
      </c>
      <c r="D94" s="242"/>
      <c r="E94" s="162">
        <v>160</v>
      </c>
      <c r="F94" s="163"/>
      <c r="G94" s="164"/>
      <c r="P94" s="216"/>
      <c r="Q94" s="216"/>
    </row>
    <row r="95" spans="1:68" x14ac:dyDescent="0.2">
      <c r="A95" s="153">
        <v>25</v>
      </c>
      <c r="B95" s="154" t="s">
        <v>371</v>
      </c>
      <c r="C95" s="155" t="s">
        <v>370</v>
      </c>
      <c r="D95" s="156" t="s">
        <v>104</v>
      </c>
      <c r="E95" s="157">
        <f>E96+E97</f>
        <v>44.2</v>
      </c>
      <c r="F95" s="215">
        <v>0</v>
      </c>
      <c r="G95" s="158">
        <f>E95*F95</f>
        <v>0</v>
      </c>
      <c r="P95" s="216"/>
      <c r="Q95" s="216"/>
    </row>
    <row r="96" spans="1:68" x14ac:dyDescent="0.2">
      <c r="A96" s="159"/>
      <c r="B96" s="161"/>
      <c r="C96" s="239" t="s">
        <v>372</v>
      </c>
      <c r="D96" s="240"/>
      <c r="E96" s="162">
        <v>18.7</v>
      </c>
      <c r="F96" s="163"/>
      <c r="G96" s="164"/>
      <c r="P96" s="216"/>
      <c r="Q96" s="216"/>
    </row>
    <row r="97" spans="1:68" x14ac:dyDescent="0.2">
      <c r="A97" s="159"/>
      <c r="B97" s="161"/>
      <c r="C97" s="239" t="s">
        <v>373</v>
      </c>
      <c r="D97" s="240"/>
      <c r="E97" s="162">
        <v>25.5</v>
      </c>
      <c r="F97" s="163"/>
      <c r="G97" s="164"/>
      <c r="P97" s="216"/>
      <c r="Q97" s="216"/>
    </row>
    <row r="98" spans="1:68" ht="22.5" x14ac:dyDescent="0.2">
      <c r="A98" s="153">
        <v>26</v>
      </c>
      <c r="B98" s="154" t="s">
        <v>369</v>
      </c>
      <c r="C98" s="155" t="s">
        <v>368</v>
      </c>
      <c r="D98" s="156" t="s">
        <v>104</v>
      </c>
      <c r="E98" s="157">
        <f>E99+E100</f>
        <v>44.2</v>
      </c>
      <c r="F98" s="215">
        <v>0</v>
      </c>
      <c r="G98" s="158">
        <f>E98*F98</f>
        <v>0</v>
      </c>
      <c r="P98" s="216"/>
      <c r="Q98" s="216"/>
    </row>
    <row r="99" spans="1:68" x14ac:dyDescent="0.2">
      <c r="A99" s="159"/>
      <c r="B99" s="161"/>
      <c r="C99" s="239" t="s">
        <v>372</v>
      </c>
      <c r="D99" s="240"/>
      <c r="E99" s="162">
        <v>18.7</v>
      </c>
      <c r="F99" s="163"/>
      <c r="G99" s="164"/>
      <c r="P99" s="216"/>
      <c r="Q99" s="216"/>
    </row>
    <row r="100" spans="1:68" x14ac:dyDescent="0.2">
      <c r="A100" s="159"/>
      <c r="B100" s="161"/>
      <c r="C100" s="239" t="s">
        <v>373</v>
      </c>
      <c r="D100" s="240"/>
      <c r="E100" s="162">
        <v>25.5</v>
      </c>
      <c r="F100" s="163"/>
      <c r="G100" s="164"/>
      <c r="P100" s="216"/>
      <c r="Q100" s="216"/>
    </row>
    <row r="101" spans="1:68" ht="51" customHeight="1" x14ac:dyDescent="0.2">
      <c r="A101" s="200">
        <v>27</v>
      </c>
      <c r="B101" s="154" t="s">
        <v>374</v>
      </c>
      <c r="C101" s="155" t="s">
        <v>375</v>
      </c>
      <c r="D101" s="156" t="s">
        <v>83</v>
      </c>
      <c r="E101" s="157">
        <f>E102+E103</f>
        <v>25</v>
      </c>
      <c r="F101" s="215">
        <v>0</v>
      </c>
      <c r="G101" s="158">
        <f>E101*F101</f>
        <v>0</v>
      </c>
      <c r="P101" s="216"/>
      <c r="Q101" s="216"/>
    </row>
    <row r="102" spans="1:68" x14ac:dyDescent="0.2">
      <c r="A102" s="206"/>
      <c r="B102" s="161"/>
      <c r="C102" s="239" t="s">
        <v>377</v>
      </c>
      <c r="D102" s="240"/>
      <c r="E102" s="162">
        <v>12.5</v>
      </c>
      <c r="F102" s="163"/>
      <c r="G102" s="164"/>
      <c r="P102" s="216"/>
      <c r="Q102" s="216"/>
    </row>
    <row r="103" spans="1:68" x14ac:dyDescent="0.2">
      <c r="A103" s="206"/>
      <c r="B103" s="161"/>
      <c r="C103" s="239" t="s">
        <v>376</v>
      </c>
      <c r="D103" s="240"/>
      <c r="E103" s="162">
        <v>12.5</v>
      </c>
      <c r="F103" s="163"/>
      <c r="G103" s="164"/>
      <c r="P103" s="216"/>
      <c r="Q103" s="216"/>
    </row>
    <row r="104" spans="1:68" ht="33.75" x14ac:dyDescent="0.2">
      <c r="A104" s="200">
        <v>28</v>
      </c>
      <c r="B104" s="154" t="s">
        <v>402</v>
      </c>
      <c r="C104" s="155" t="s">
        <v>403</v>
      </c>
      <c r="D104" s="156" t="s">
        <v>83</v>
      </c>
      <c r="E104" s="157">
        <f>E105+E106</f>
        <v>10</v>
      </c>
      <c r="F104" s="215">
        <v>0</v>
      </c>
      <c r="G104" s="158">
        <f>E104*F104</f>
        <v>0</v>
      </c>
      <c r="P104" s="216"/>
      <c r="Q104" s="216"/>
    </row>
    <row r="105" spans="1:68" x14ac:dyDescent="0.2">
      <c r="A105" s="206"/>
      <c r="B105" s="161"/>
      <c r="C105" s="239" t="s">
        <v>404</v>
      </c>
      <c r="D105" s="240"/>
      <c r="E105" s="162">
        <v>5</v>
      </c>
      <c r="F105" s="163"/>
      <c r="G105" s="164"/>
      <c r="P105" s="216"/>
      <c r="Q105" s="216"/>
    </row>
    <row r="106" spans="1:68" x14ac:dyDescent="0.2">
      <c r="A106" s="206"/>
      <c r="B106" s="161"/>
      <c r="C106" s="239" t="s">
        <v>405</v>
      </c>
      <c r="D106" s="240"/>
      <c r="E106" s="162">
        <v>5</v>
      </c>
      <c r="F106" s="163"/>
      <c r="G106" s="164"/>
      <c r="P106" s="216"/>
      <c r="Q106" s="216"/>
    </row>
    <row r="107" spans="1:68" x14ac:dyDescent="0.2">
      <c r="A107" s="165"/>
      <c r="B107" s="166" t="s">
        <v>76</v>
      </c>
      <c r="C107" s="167" t="str">
        <f>CONCATENATE(B8," ",C8)</f>
        <v>1 Zemní práce</v>
      </c>
      <c r="D107" s="168"/>
      <c r="E107" s="169"/>
      <c r="F107" s="170"/>
      <c r="G107" s="171">
        <f>G9+G11+G16+G21+G23+G26+G28+G31+G33+G45+G57+G59+G62+G64+G67+G70+G72+G77+G78+G79+G81+G83+G89+G92+G95+G98+G101+G104</f>
        <v>0</v>
      </c>
      <c r="H107" s="196"/>
      <c r="P107" s="216"/>
      <c r="Q107" s="217">
        <f>SUM(Q8:Q88)</f>
        <v>0</v>
      </c>
      <c r="R107" s="172">
        <f>SUM(R8:R88)</f>
        <v>0</v>
      </c>
      <c r="S107" s="172">
        <f>SUM(S8:S88)</f>
        <v>0</v>
      </c>
      <c r="T107" s="172">
        <f>SUM(T8:T88)</f>
        <v>0</v>
      </c>
      <c r="U107" s="172">
        <f>SUM(U8:U88)</f>
        <v>0</v>
      </c>
    </row>
    <row r="108" spans="1:68" x14ac:dyDescent="0.2">
      <c r="A108" s="146" t="s">
        <v>73</v>
      </c>
      <c r="B108" s="147" t="s">
        <v>161</v>
      </c>
      <c r="C108" s="148" t="s">
        <v>162</v>
      </c>
      <c r="D108" s="149"/>
      <c r="E108" s="150"/>
      <c r="F108" s="150"/>
      <c r="G108" s="151"/>
      <c r="P108" s="216"/>
      <c r="Q108" s="216"/>
    </row>
    <row r="109" spans="1:68" x14ac:dyDescent="0.2">
      <c r="A109" s="153">
        <v>29</v>
      </c>
      <c r="B109" s="154" t="s">
        <v>163</v>
      </c>
      <c r="C109" s="155" t="s">
        <v>164</v>
      </c>
      <c r="D109" s="156" t="s">
        <v>165</v>
      </c>
      <c r="E109" s="157">
        <v>1</v>
      </c>
      <c r="F109" s="215">
        <v>0</v>
      </c>
      <c r="G109" s="158">
        <f>E109*F109</f>
        <v>0</v>
      </c>
      <c r="P109" s="216">
        <v>1</v>
      </c>
      <c r="Q109" s="216">
        <f>IF(P109=1,G109,0)</f>
        <v>0</v>
      </c>
      <c r="R109" s="131">
        <f>IF(P109=2,G109,0)</f>
        <v>0</v>
      </c>
      <c r="S109" s="131">
        <f>IF(P109=3,G109,0)</f>
        <v>0</v>
      </c>
      <c r="T109" s="131">
        <f>IF(P109=4,G109,0)</f>
        <v>0</v>
      </c>
      <c r="U109" s="131">
        <f>IF(P109=5,G109,0)</f>
        <v>0</v>
      </c>
      <c r="AQ109" s="152">
        <v>12</v>
      </c>
      <c r="AR109" s="152">
        <v>0</v>
      </c>
      <c r="BP109" s="131">
        <v>0</v>
      </c>
    </row>
    <row r="110" spans="1:68" x14ac:dyDescent="0.2">
      <c r="A110" s="153">
        <v>30</v>
      </c>
      <c r="B110" s="154" t="s">
        <v>166</v>
      </c>
      <c r="C110" s="155" t="s">
        <v>167</v>
      </c>
      <c r="D110" s="156" t="s">
        <v>165</v>
      </c>
      <c r="E110" s="157">
        <v>1</v>
      </c>
      <c r="F110" s="215">
        <v>0</v>
      </c>
      <c r="G110" s="158">
        <f>E110*F110</f>
        <v>0</v>
      </c>
      <c r="P110" s="216">
        <v>1</v>
      </c>
      <c r="Q110" s="216">
        <f>IF(P110=1,G110,0)</f>
        <v>0</v>
      </c>
      <c r="R110" s="131">
        <f>IF(P110=2,G110,0)</f>
        <v>0</v>
      </c>
      <c r="S110" s="131">
        <f>IF(P110=3,G110,0)</f>
        <v>0</v>
      </c>
      <c r="T110" s="131">
        <f>IF(P110=4,G110,0)</f>
        <v>0</v>
      </c>
      <c r="U110" s="131">
        <f>IF(P110=5,G110,0)</f>
        <v>0</v>
      </c>
      <c r="AQ110" s="152">
        <v>12</v>
      </c>
      <c r="AR110" s="152">
        <v>0</v>
      </c>
      <c r="BP110" s="131">
        <v>0</v>
      </c>
    </row>
    <row r="111" spans="1:68" x14ac:dyDescent="0.2">
      <c r="A111" s="153">
        <v>31</v>
      </c>
      <c r="B111" s="154" t="s">
        <v>168</v>
      </c>
      <c r="C111" s="155" t="s">
        <v>169</v>
      </c>
      <c r="D111" s="156" t="s">
        <v>165</v>
      </c>
      <c r="E111" s="157">
        <v>1</v>
      </c>
      <c r="F111" s="215">
        <v>0</v>
      </c>
      <c r="G111" s="158">
        <f>E111*F111</f>
        <v>0</v>
      </c>
      <c r="P111" s="216">
        <v>1</v>
      </c>
      <c r="Q111" s="216">
        <f>IF(P111=1,G111,0)</f>
        <v>0</v>
      </c>
      <c r="R111" s="131">
        <f>IF(P111=2,G111,0)</f>
        <v>0</v>
      </c>
      <c r="S111" s="131">
        <f>IF(P111=3,G111,0)</f>
        <v>0</v>
      </c>
      <c r="T111" s="131">
        <f>IF(P111=4,G111,0)</f>
        <v>0</v>
      </c>
      <c r="U111" s="131">
        <f>IF(P111=5,G111,0)</f>
        <v>0</v>
      </c>
      <c r="AQ111" s="152">
        <v>12</v>
      </c>
      <c r="AR111" s="152">
        <v>0</v>
      </c>
      <c r="BP111" s="131">
        <v>0</v>
      </c>
    </row>
    <row r="112" spans="1:68" x14ac:dyDescent="0.2">
      <c r="A112" s="153">
        <v>32</v>
      </c>
      <c r="B112" s="154" t="s">
        <v>170</v>
      </c>
      <c r="C112" s="155" t="s">
        <v>171</v>
      </c>
      <c r="D112" s="156" t="s">
        <v>165</v>
      </c>
      <c r="E112" s="157">
        <v>1</v>
      </c>
      <c r="F112" s="215">
        <v>0</v>
      </c>
      <c r="G112" s="158">
        <f>E112*F112</f>
        <v>0</v>
      </c>
      <c r="P112" s="216">
        <v>1</v>
      </c>
      <c r="Q112" s="216">
        <f>IF(P112=1,G112,0)</f>
        <v>0</v>
      </c>
      <c r="R112" s="131">
        <f>IF(P112=2,G112,0)</f>
        <v>0</v>
      </c>
      <c r="S112" s="131">
        <f>IF(P112=3,G112,0)</f>
        <v>0</v>
      </c>
      <c r="T112" s="131">
        <f>IF(P112=4,G112,0)</f>
        <v>0</v>
      </c>
      <c r="U112" s="131">
        <f>IF(P112=5,G112,0)</f>
        <v>0</v>
      </c>
      <c r="AQ112" s="152">
        <v>12</v>
      </c>
      <c r="AR112" s="152">
        <v>0</v>
      </c>
      <c r="BP112" s="131">
        <v>0</v>
      </c>
    </row>
    <row r="113" spans="1:68" x14ac:dyDescent="0.2">
      <c r="A113" s="165"/>
      <c r="B113" s="166" t="s">
        <v>76</v>
      </c>
      <c r="C113" s="167" t="str">
        <f>CONCATENATE(B108," ",C108)</f>
        <v>11 Přípravné a přidružené práce</v>
      </c>
      <c r="D113" s="168"/>
      <c r="E113" s="169"/>
      <c r="F113" s="170"/>
      <c r="G113" s="171">
        <f>SUM(G108:G112)</f>
        <v>0</v>
      </c>
      <c r="P113" s="216"/>
      <c r="Q113" s="217">
        <f>SUM(Q108:Q112)</f>
        <v>0</v>
      </c>
      <c r="R113" s="172">
        <f>SUM(R108:R112)</f>
        <v>0</v>
      </c>
      <c r="S113" s="172">
        <f>SUM(S108:S112)</f>
        <v>0</v>
      </c>
      <c r="T113" s="172">
        <f>SUM(T108:T112)</f>
        <v>0</v>
      </c>
      <c r="U113" s="172">
        <f>SUM(U108:U112)</f>
        <v>0</v>
      </c>
    </row>
    <row r="114" spans="1:68" x14ac:dyDescent="0.2">
      <c r="A114" s="146" t="s">
        <v>73</v>
      </c>
      <c r="B114" s="147" t="s">
        <v>172</v>
      </c>
      <c r="C114" s="148" t="s">
        <v>173</v>
      </c>
      <c r="D114" s="149"/>
      <c r="E114" s="150"/>
      <c r="F114" s="150"/>
      <c r="G114" s="151"/>
      <c r="P114" s="216"/>
      <c r="Q114" s="216"/>
    </row>
    <row r="115" spans="1:68" x14ac:dyDescent="0.2">
      <c r="A115" s="153">
        <v>33</v>
      </c>
      <c r="B115" s="154" t="s">
        <v>174</v>
      </c>
      <c r="C115" s="155" t="s">
        <v>175</v>
      </c>
      <c r="D115" s="156" t="s">
        <v>87</v>
      </c>
      <c r="E115" s="157">
        <v>9.6</v>
      </c>
      <c r="F115" s="215">
        <v>0</v>
      </c>
      <c r="G115" s="158">
        <f>E115*F115</f>
        <v>0</v>
      </c>
      <c r="P115" s="216">
        <v>1</v>
      </c>
      <c r="Q115" s="216">
        <f>IF(P115=1,G115,0)</f>
        <v>0</v>
      </c>
      <c r="R115" s="131">
        <f>IF(P115=2,G115,0)</f>
        <v>0</v>
      </c>
      <c r="S115" s="131">
        <f>IF(P115=3,G115,0)</f>
        <v>0</v>
      </c>
      <c r="T115" s="131">
        <f>IF(P115=4,G115,0)</f>
        <v>0</v>
      </c>
      <c r="U115" s="131">
        <f>IF(P115=5,G115,0)</f>
        <v>0</v>
      </c>
      <c r="AQ115" s="152">
        <v>1</v>
      </c>
      <c r="AR115" s="152">
        <v>1</v>
      </c>
      <c r="BP115" s="131">
        <v>2.16</v>
      </c>
    </row>
    <row r="116" spans="1:68" x14ac:dyDescent="0.2">
      <c r="A116" s="159"/>
      <c r="B116" s="161"/>
      <c r="C116" s="241" t="s">
        <v>176</v>
      </c>
      <c r="D116" s="242"/>
      <c r="E116" s="162">
        <v>0</v>
      </c>
      <c r="F116" s="163"/>
      <c r="G116" s="164"/>
      <c r="P116" s="216"/>
      <c r="Q116" s="216"/>
    </row>
    <row r="117" spans="1:68" x14ac:dyDescent="0.2">
      <c r="A117" s="159"/>
      <c r="B117" s="161"/>
      <c r="C117" s="241" t="s">
        <v>177</v>
      </c>
      <c r="D117" s="242"/>
      <c r="E117" s="162">
        <v>9.6</v>
      </c>
      <c r="F117" s="163"/>
      <c r="G117" s="164"/>
      <c r="P117" s="216"/>
      <c r="Q117" s="216"/>
    </row>
    <row r="118" spans="1:68" x14ac:dyDescent="0.2">
      <c r="A118" s="153">
        <v>34</v>
      </c>
      <c r="B118" s="154" t="s">
        <v>178</v>
      </c>
      <c r="C118" s="155" t="s">
        <v>179</v>
      </c>
      <c r="D118" s="156" t="s">
        <v>87</v>
      </c>
      <c r="E118" s="157">
        <v>4.8</v>
      </c>
      <c r="F118" s="215">
        <v>0</v>
      </c>
      <c r="G118" s="158">
        <f>E118*F118</f>
        <v>0</v>
      </c>
      <c r="P118" s="216">
        <v>1</v>
      </c>
      <c r="Q118" s="216">
        <f>IF(P118=1,G118,0)</f>
        <v>0</v>
      </c>
      <c r="R118" s="131">
        <f>IF(P118=2,G118,0)</f>
        <v>0</v>
      </c>
      <c r="S118" s="131">
        <f>IF(P118=3,G118,0)</f>
        <v>0</v>
      </c>
      <c r="T118" s="131">
        <f>IF(P118=4,G118,0)</f>
        <v>0</v>
      </c>
      <c r="U118" s="131">
        <f>IF(P118=5,G118,0)</f>
        <v>0</v>
      </c>
      <c r="AQ118" s="152">
        <v>1</v>
      </c>
      <c r="AR118" s="152">
        <v>1</v>
      </c>
      <c r="BP118" s="131">
        <v>2.5249999999999999</v>
      </c>
    </row>
    <row r="119" spans="1:68" x14ac:dyDescent="0.2">
      <c r="A119" s="159"/>
      <c r="B119" s="161"/>
      <c r="C119" s="241" t="s">
        <v>176</v>
      </c>
      <c r="D119" s="242"/>
      <c r="E119" s="162">
        <v>0</v>
      </c>
      <c r="F119" s="163"/>
      <c r="G119" s="164"/>
      <c r="P119" s="216"/>
      <c r="Q119" s="216"/>
    </row>
    <row r="120" spans="1:68" x14ac:dyDescent="0.2">
      <c r="A120" s="159"/>
      <c r="B120" s="161"/>
      <c r="C120" s="241" t="s">
        <v>180</v>
      </c>
      <c r="D120" s="242"/>
      <c r="E120" s="162">
        <v>4.8</v>
      </c>
      <c r="F120" s="163"/>
      <c r="G120" s="164"/>
      <c r="P120" s="216"/>
      <c r="Q120" s="216"/>
    </row>
    <row r="121" spans="1:68" ht="22.5" x14ac:dyDescent="0.2">
      <c r="A121" s="153">
        <v>35</v>
      </c>
      <c r="B121" s="154" t="s">
        <v>181</v>
      </c>
      <c r="C121" s="155" t="s">
        <v>182</v>
      </c>
      <c r="D121" s="156" t="s">
        <v>126</v>
      </c>
      <c r="E121" s="157">
        <v>0.28620000000000001</v>
      </c>
      <c r="F121" s="215">
        <v>0</v>
      </c>
      <c r="G121" s="158">
        <f>E121*F121</f>
        <v>0</v>
      </c>
      <c r="P121" s="216">
        <v>1</v>
      </c>
      <c r="Q121" s="216">
        <f>IF(P121=1,G121,0)</f>
        <v>0</v>
      </c>
      <c r="R121" s="131">
        <f>IF(P121=2,G121,0)</f>
        <v>0</v>
      </c>
      <c r="S121" s="131">
        <f>IF(P121=3,G121,0)</f>
        <v>0</v>
      </c>
      <c r="T121" s="131">
        <f>IF(P121=4,G121,0)</f>
        <v>0</v>
      </c>
      <c r="U121" s="131">
        <f>IF(P121=5,G121,0)</f>
        <v>0</v>
      </c>
      <c r="AQ121" s="152">
        <v>1</v>
      </c>
      <c r="AR121" s="152">
        <v>1</v>
      </c>
      <c r="BP121" s="131">
        <v>1.0543899999999999</v>
      </c>
    </row>
    <row r="122" spans="1:68" x14ac:dyDescent="0.2">
      <c r="A122" s="159"/>
      <c r="B122" s="161"/>
      <c r="C122" s="241" t="s">
        <v>176</v>
      </c>
      <c r="D122" s="242"/>
      <c r="E122" s="162">
        <v>0</v>
      </c>
      <c r="F122" s="163"/>
      <c r="G122" s="164"/>
      <c r="P122" s="216"/>
      <c r="Q122" s="216"/>
    </row>
    <row r="123" spans="1:68" x14ac:dyDescent="0.2">
      <c r="A123" s="159"/>
      <c r="B123" s="161"/>
      <c r="C123" s="241" t="s">
        <v>183</v>
      </c>
      <c r="D123" s="242"/>
      <c r="E123" s="162">
        <v>0.28620000000000001</v>
      </c>
      <c r="F123" s="163"/>
      <c r="G123" s="164"/>
      <c r="P123" s="216"/>
      <c r="Q123" s="216"/>
    </row>
    <row r="124" spans="1:68" x14ac:dyDescent="0.2">
      <c r="A124" s="153">
        <v>36</v>
      </c>
      <c r="B124" s="154" t="s">
        <v>357</v>
      </c>
      <c r="C124" s="155" t="s">
        <v>356</v>
      </c>
      <c r="D124" s="156" t="s">
        <v>83</v>
      </c>
      <c r="E124" s="157">
        <f>E126</f>
        <v>7.0979999999999999</v>
      </c>
      <c r="F124" s="215">
        <v>0</v>
      </c>
      <c r="G124" s="158">
        <f>E124*F124</f>
        <v>0</v>
      </c>
      <c r="P124" s="216"/>
      <c r="Q124" s="216"/>
    </row>
    <row r="125" spans="1:68" ht="12.75" customHeight="1" x14ac:dyDescent="0.2">
      <c r="A125" s="159"/>
      <c r="B125" s="161"/>
      <c r="C125" s="241" t="s">
        <v>354</v>
      </c>
      <c r="D125" s="242"/>
      <c r="E125" s="162"/>
      <c r="F125" s="163"/>
      <c r="G125" s="164"/>
      <c r="P125" s="216"/>
      <c r="Q125" s="216"/>
    </row>
    <row r="126" spans="1:68" ht="12.75" customHeight="1" x14ac:dyDescent="0.2">
      <c r="A126" s="159"/>
      <c r="B126" s="161"/>
      <c r="C126" s="197" t="s">
        <v>355</v>
      </c>
      <c r="D126" s="198"/>
      <c r="E126" s="199">
        <v>7.0979999999999999</v>
      </c>
      <c r="F126" s="163"/>
      <c r="G126" s="164"/>
      <c r="P126" s="216"/>
      <c r="Q126" s="216"/>
    </row>
    <row r="127" spans="1:68" ht="12.75" customHeight="1" x14ac:dyDescent="0.2">
      <c r="A127" s="153">
        <v>37</v>
      </c>
      <c r="B127" s="154" t="s">
        <v>358</v>
      </c>
      <c r="C127" s="155" t="s">
        <v>359</v>
      </c>
      <c r="D127" s="156" t="s">
        <v>83</v>
      </c>
      <c r="E127" s="157">
        <f>E129</f>
        <v>21.84</v>
      </c>
      <c r="F127" s="215">
        <v>0</v>
      </c>
      <c r="G127" s="158">
        <f>E127*F127</f>
        <v>0</v>
      </c>
      <c r="P127" s="216"/>
      <c r="Q127" s="216"/>
    </row>
    <row r="128" spans="1:68" ht="12.75" customHeight="1" x14ac:dyDescent="0.2">
      <c r="A128" s="159"/>
      <c r="B128" s="161"/>
      <c r="C128" s="241" t="s">
        <v>360</v>
      </c>
      <c r="D128" s="242"/>
      <c r="E128" s="162"/>
      <c r="F128" s="163"/>
      <c r="G128" s="164"/>
      <c r="P128" s="216"/>
      <c r="Q128" s="216"/>
    </row>
    <row r="129" spans="1:68" ht="12.75" customHeight="1" x14ac:dyDescent="0.2">
      <c r="A129" s="159"/>
      <c r="B129" s="161"/>
      <c r="C129" s="241" t="s">
        <v>361</v>
      </c>
      <c r="D129" s="242"/>
      <c r="E129" s="162">
        <v>21.84</v>
      </c>
      <c r="F129" s="163"/>
      <c r="G129" s="164"/>
      <c r="P129" s="216"/>
      <c r="Q129" s="216"/>
    </row>
    <row r="130" spans="1:68" ht="12.75" customHeight="1" x14ac:dyDescent="0.2">
      <c r="A130" s="153">
        <v>38</v>
      </c>
      <c r="B130" s="154" t="s">
        <v>362</v>
      </c>
      <c r="C130" s="155" t="s">
        <v>363</v>
      </c>
      <c r="D130" s="156" t="s">
        <v>83</v>
      </c>
      <c r="E130" s="157">
        <f>E132</f>
        <v>21.84</v>
      </c>
      <c r="F130" s="215">
        <v>0</v>
      </c>
      <c r="G130" s="158">
        <f>E130*F130</f>
        <v>0</v>
      </c>
      <c r="P130" s="216"/>
      <c r="Q130" s="216"/>
    </row>
    <row r="131" spans="1:68" x14ac:dyDescent="0.2">
      <c r="A131" s="159"/>
      <c r="B131" s="161"/>
      <c r="C131" s="241" t="s">
        <v>360</v>
      </c>
      <c r="D131" s="242"/>
      <c r="E131" s="162"/>
      <c r="F131" s="163"/>
      <c r="G131" s="164"/>
      <c r="P131" s="216"/>
      <c r="Q131" s="216"/>
    </row>
    <row r="132" spans="1:68" x14ac:dyDescent="0.2">
      <c r="A132" s="159"/>
      <c r="B132" s="161"/>
      <c r="C132" s="241" t="s">
        <v>361</v>
      </c>
      <c r="D132" s="242"/>
      <c r="E132" s="162">
        <v>21.84</v>
      </c>
      <c r="F132" s="163"/>
      <c r="G132" s="164"/>
      <c r="P132" s="216"/>
      <c r="Q132" s="216"/>
    </row>
    <row r="133" spans="1:68" x14ac:dyDescent="0.2">
      <c r="A133" s="165"/>
      <c r="B133" s="166" t="s">
        <v>76</v>
      </c>
      <c r="C133" s="167" t="str">
        <f>CONCATENATE(B114," ",C114)</f>
        <v>2 Základy a zvláštní zakládání</v>
      </c>
      <c r="D133" s="168"/>
      <c r="E133" s="169"/>
      <c r="F133" s="170"/>
      <c r="G133" s="171">
        <f>G115+G118+G121+G124+G127+G130</f>
        <v>0</v>
      </c>
      <c r="H133" s="196"/>
      <c r="P133" s="216"/>
      <c r="Q133" s="217">
        <f>SUM(Q114:Q123)</f>
        <v>0</v>
      </c>
      <c r="R133" s="172">
        <f>SUM(R114:R123)</f>
        <v>0</v>
      </c>
      <c r="S133" s="172">
        <f>SUM(S114:S123)</f>
        <v>0</v>
      </c>
      <c r="T133" s="172">
        <f>SUM(T114:T123)</f>
        <v>0</v>
      </c>
      <c r="U133" s="172">
        <f>SUM(U114:U123)</f>
        <v>0</v>
      </c>
    </row>
    <row r="134" spans="1:68" x14ac:dyDescent="0.2">
      <c r="A134" s="146" t="s">
        <v>73</v>
      </c>
      <c r="B134" s="147" t="s">
        <v>184</v>
      </c>
      <c r="C134" s="148" t="s">
        <v>185</v>
      </c>
      <c r="D134" s="149"/>
      <c r="E134" s="150"/>
      <c r="F134" s="150"/>
      <c r="G134" s="151"/>
      <c r="P134" s="216"/>
      <c r="Q134" s="216"/>
    </row>
    <row r="135" spans="1:68" x14ac:dyDescent="0.2">
      <c r="A135" s="153">
        <v>39</v>
      </c>
      <c r="B135" s="154" t="s">
        <v>186</v>
      </c>
      <c r="C135" s="155" t="s">
        <v>187</v>
      </c>
      <c r="D135" s="156" t="s">
        <v>87</v>
      </c>
      <c r="E135" s="157">
        <v>0.55000000000000004</v>
      </c>
      <c r="F135" s="215">
        <v>0</v>
      </c>
      <c r="G135" s="158">
        <f>E135*F135</f>
        <v>0</v>
      </c>
      <c r="P135" s="216">
        <v>1</v>
      </c>
      <c r="Q135" s="216">
        <f>IF(P135=1,G135,0)</f>
        <v>0</v>
      </c>
      <c r="R135" s="131">
        <f>IF(P135=2,G135,0)</f>
        <v>0</v>
      </c>
      <c r="S135" s="131">
        <f>IF(P135=3,G135,0)</f>
        <v>0</v>
      </c>
      <c r="T135" s="131">
        <f>IF(P135=4,G135,0)</f>
        <v>0</v>
      </c>
      <c r="U135" s="131">
        <f>IF(P135=5,G135,0)</f>
        <v>0</v>
      </c>
      <c r="AQ135" s="152">
        <v>1</v>
      </c>
      <c r="AR135" s="152">
        <v>1</v>
      </c>
      <c r="BP135" s="131">
        <v>1.7034</v>
      </c>
    </row>
    <row r="136" spans="1:68" x14ac:dyDescent="0.2">
      <c r="A136" s="159"/>
      <c r="B136" s="161"/>
      <c r="C136" s="241" t="s">
        <v>188</v>
      </c>
      <c r="D136" s="242"/>
      <c r="E136" s="162">
        <v>0.55000000000000004</v>
      </c>
      <c r="F136" s="163"/>
      <c r="G136" s="164"/>
      <c r="P136" s="216"/>
      <c r="Q136" s="216"/>
    </row>
    <row r="137" spans="1:68" x14ac:dyDescent="0.2">
      <c r="A137" s="165"/>
      <c r="B137" s="166" t="s">
        <v>76</v>
      </c>
      <c r="C137" s="167" t="str">
        <f>CONCATENATE(B134," ",C134)</f>
        <v>4 Vodorovné konstrukce</v>
      </c>
      <c r="D137" s="168"/>
      <c r="E137" s="169"/>
      <c r="F137" s="170"/>
      <c r="G137" s="171">
        <f>SUM(G134:G136)</f>
        <v>0</v>
      </c>
      <c r="P137" s="216"/>
      <c r="Q137" s="217">
        <f>SUM(Q134:Q136)</f>
        <v>0</v>
      </c>
      <c r="R137" s="172">
        <f>SUM(R134:R136)</f>
        <v>0</v>
      </c>
      <c r="S137" s="172">
        <f>SUM(S134:S136)</f>
        <v>0</v>
      </c>
      <c r="T137" s="172">
        <f>SUM(T134:T136)</f>
        <v>0</v>
      </c>
      <c r="U137" s="172">
        <f>SUM(U134:U136)</f>
        <v>0</v>
      </c>
    </row>
    <row r="138" spans="1:68" x14ac:dyDescent="0.2">
      <c r="A138" s="146" t="s">
        <v>73</v>
      </c>
      <c r="B138" s="147" t="s">
        <v>189</v>
      </c>
      <c r="C138" s="148" t="s">
        <v>190</v>
      </c>
      <c r="D138" s="149"/>
      <c r="E138" s="150"/>
      <c r="F138" s="150"/>
      <c r="G138" s="151"/>
      <c r="P138" s="216"/>
      <c r="Q138" s="216"/>
    </row>
    <row r="139" spans="1:68" ht="22.5" x14ac:dyDescent="0.2">
      <c r="A139" s="153">
        <v>40</v>
      </c>
      <c r="B139" s="154" t="s">
        <v>191</v>
      </c>
      <c r="C139" s="155" t="s">
        <v>192</v>
      </c>
      <c r="D139" s="156" t="s">
        <v>83</v>
      </c>
      <c r="E139" s="157">
        <v>2.4</v>
      </c>
      <c r="F139" s="215">
        <v>0</v>
      </c>
      <c r="G139" s="158">
        <f>E139*F139</f>
        <v>0</v>
      </c>
      <c r="P139" s="216">
        <v>1</v>
      </c>
      <c r="Q139" s="216">
        <f>IF(P139=1,G139,0)</f>
        <v>0</v>
      </c>
      <c r="R139" s="131">
        <f>IF(P139=2,G139,0)</f>
        <v>0</v>
      </c>
      <c r="S139" s="131">
        <f>IF(P139=3,G139,0)</f>
        <v>0</v>
      </c>
      <c r="T139" s="131">
        <f>IF(P139=4,G139,0)</f>
        <v>0</v>
      </c>
      <c r="U139" s="131">
        <f>IF(P139=5,G139,0)</f>
        <v>0</v>
      </c>
      <c r="AQ139" s="152">
        <v>1</v>
      </c>
      <c r="AR139" s="152">
        <v>1</v>
      </c>
      <c r="BP139" s="131">
        <v>2.3800000000000002E-3</v>
      </c>
    </row>
    <row r="140" spans="1:68" x14ac:dyDescent="0.2">
      <c r="A140" s="159"/>
      <c r="B140" s="161"/>
      <c r="C140" s="241" t="s">
        <v>193</v>
      </c>
      <c r="D140" s="242"/>
      <c r="E140" s="162">
        <v>2.4</v>
      </c>
      <c r="F140" s="163"/>
      <c r="G140" s="164"/>
      <c r="P140" s="216"/>
      <c r="Q140" s="216"/>
    </row>
    <row r="141" spans="1:68" x14ac:dyDescent="0.2">
      <c r="A141" s="165"/>
      <c r="B141" s="166" t="s">
        <v>76</v>
      </c>
      <c r="C141" s="167" t="str">
        <f>CONCATENATE(B138," ",C138)</f>
        <v>61 Upravy povrchů vnitřní</v>
      </c>
      <c r="D141" s="168"/>
      <c r="E141" s="169"/>
      <c r="F141" s="170"/>
      <c r="G141" s="171">
        <f>SUM(G138:G140)</f>
        <v>0</v>
      </c>
      <c r="P141" s="216"/>
      <c r="Q141" s="217">
        <f>SUM(Q138:Q140)</f>
        <v>0</v>
      </c>
      <c r="R141" s="172">
        <f>SUM(R138:R140)</f>
        <v>0</v>
      </c>
      <c r="S141" s="172">
        <f>SUM(S138:S140)</f>
        <v>0</v>
      </c>
      <c r="T141" s="172">
        <f>SUM(T138:T140)</f>
        <v>0</v>
      </c>
      <c r="U141" s="172">
        <f>SUM(U138:U140)</f>
        <v>0</v>
      </c>
    </row>
    <row r="142" spans="1:68" x14ac:dyDescent="0.2">
      <c r="A142" s="146" t="s">
        <v>73</v>
      </c>
      <c r="B142" s="147" t="s">
        <v>378</v>
      </c>
      <c r="C142" s="148" t="s">
        <v>379</v>
      </c>
      <c r="D142" s="149"/>
      <c r="E142" s="150"/>
      <c r="F142" s="150"/>
      <c r="G142" s="151"/>
      <c r="P142" s="216"/>
      <c r="Q142" s="217"/>
      <c r="R142" s="172"/>
      <c r="S142" s="172"/>
      <c r="T142" s="172"/>
      <c r="U142" s="172"/>
    </row>
    <row r="143" spans="1:68" ht="33.75" x14ac:dyDescent="0.2">
      <c r="A143" s="200">
        <v>41</v>
      </c>
      <c r="B143" s="154" t="s">
        <v>381</v>
      </c>
      <c r="C143" s="155" t="s">
        <v>382</v>
      </c>
      <c r="D143" s="156" t="s">
        <v>83</v>
      </c>
      <c r="E143" s="157">
        <f>E144+E145</f>
        <v>25</v>
      </c>
      <c r="F143" s="215">
        <v>0</v>
      </c>
      <c r="G143" s="158">
        <f>E143*F143</f>
        <v>0</v>
      </c>
      <c r="P143" s="216"/>
      <c r="Q143" s="217"/>
      <c r="R143" s="172"/>
      <c r="S143" s="172"/>
      <c r="T143" s="172"/>
      <c r="U143" s="172"/>
    </row>
    <row r="144" spans="1:68" x14ac:dyDescent="0.2">
      <c r="A144" s="212"/>
      <c r="B144" s="161"/>
      <c r="C144" s="239" t="s">
        <v>377</v>
      </c>
      <c r="D144" s="240"/>
      <c r="E144" s="162">
        <v>12.5</v>
      </c>
      <c r="F144" s="163"/>
      <c r="G144" s="164"/>
      <c r="P144" s="216"/>
      <c r="Q144" s="217"/>
      <c r="R144" s="172"/>
      <c r="S144" s="172"/>
      <c r="T144" s="172"/>
      <c r="U144" s="172"/>
    </row>
    <row r="145" spans="1:21" x14ac:dyDescent="0.2">
      <c r="A145" s="212"/>
      <c r="B145" s="161"/>
      <c r="C145" s="239" t="s">
        <v>376</v>
      </c>
      <c r="D145" s="240"/>
      <c r="E145" s="162">
        <v>12.5</v>
      </c>
      <c r="F145" s="163"/>
      <c r="G145" s="164"/>
      <c r="P145" s="216"/>
      <c r="Q145" s="217"/>
      <c r="R145" s="172"/>
      <c r="S145" s="172"/>
      <c r="T145" s="172"/>
      <c r="U145" s="172"/>
    </row>
    <row r="146" spans="1:21" ht="24" customHeight="1" x14ac:dyDescent="0.2">
      <c r="A146" s="200">
        <v>42</v>
      </c>
      <c r="B146" s="154" t="s">
        <v>383</v>
      </c>
      <c r="C146" s="155" t="s">
        <v>384</v>
      </c>
      <c r="D146" s="156" t="s">
        <v>83</v>
      </c>
      <c r="E146" s="157">
        <f>E147+E148</f>
        <v>25</v>
      </c>
      <c r="F146" s="215">
        <v>0</v>
      </c>
      <c r="G146" s="158">
        <f>E146*F146</f>
        <v>0</v>
      </c>
      <c r="P146" s="216"/>
      <c r="Q146" s="217"/>
      <c r="R146" s="172"/>
      <c r="S146" s="172"/>
      <c r="T146" s="172"/>
      <c r="U146" s="172"/>
    </row>
    <row r="147" spans="1:21" x14ac:dyDescent="0.2">
      <c r="A147" s="212"/>
      <c r="B147" s="161"/>
      <c r="C147" s="239" t="s">
        <v>377</v>
      </c>
      <c r="D147" s="240"/>
      <c r="E147" s="162">
        <v>12.5</v>
      </c>
      <c r="F147" s="163"/>
      <c r="G147" s="164"/>
      <c r="P147" s="216"/>
      <c r="Q147" s="217"/>
      <c r="R147" s="172"/>
      <c r="S147" s="172"/>
      <c r="T147" s="172"/>
      <c r="U147" s="172"/>
    </row>
    <row r="148" spans="1:21" ht="12.75" customHeight="1" x14ac:dyDescent="0.2">
      <c r="A148" s="212"/>
      <c r="B148" s="161"/>
      <c r="C148" s="239" t="s">
        <v>376</v>
      </c>
      <c r="D148" s="240"/>
      <c r="E148" s="162">
        <v>12.5</v>
      </c>
      <c r="F148" s="163"/>
      <c r="G148" s="164"/>
      <c r="P148" s="216"/>
      <c r="Q148" s="217"/>
      <c r="R148" s="172"/>
      <c r="S148" s="172"/>
      <c r="T148" s="172"/>
      <c r="U148" s="172"/>
    </row>
    <row r="149" spans="1:21" ht="22.5" x14ac:dyDescent="0.2">
      <c r="A149" s="200">
        <v>43</v>
      </c>
      <c r="B149" s="154" t="s">
        <v>385</v>
      </c>
      <c r="C149" s="155" t="s">
        <v>386</v>
      </c>
      <c r="D149" s="156" t="s">
        <v>83</v>
      </c>
      <c r="E149" s="157">
        <f>E150+E151</f>
        <v>25</v>
      </c>
      <c r="F149" s="215">
        <v>0</v>
      </c>
      <c r="G149" s="158">
        <f>E149*F149</f>
        <v>0</v>
      </c>
      <c r="P149" s="216"/>
      <c r="Q149" s="217"/>
      <c r="R149" s="172"/>
      <c r="S149" s="172"/>
      <c r="T149" s="172"/>
      <c r="U149" s="172"/>
    </row>
    <row r="150" spans="1:21" x14ac:dyDescent="0.2">
      <c r="A150" s="212"/>
      <c r="B150" s="161"/>
      <c r="C150" s="239" t="s">
        <v>377</v>
      </c>
      <c r="D150" s="240"/>
      <c r="E150" s="162">
        <v>12.5</v>
      </c>
      <c r="F150" s="163"/>
      <c r="G150" s="164"/>
      <c r="P150" s="216"/>
      <c r="Q150" s="217"/>
      <c r="R150" s="172"/>
      <c r="S150" s="172"/>
      <c r="T150" s="172"/>
      <c r="U150" s="172"/>
    </row>
    <row r="151" spans="1:21" x14ac:dyDescent="0.2">
      <c r="A151" s="212"/>
      <c r="B151" s="161"/>
      <c r="C151" s="239" t="s">
        <v>376</v>
      </c>
      <c r="D151" s="240"/>
      <c r="E151" s="162">
        <v>12.5</v>
      </c>
      <c r="F151" s="163"/>
      <c r="G151" s="164"/>
      <c r="P151" s="216"/>
      <c r="Q151" s="217"/>
      <c r="R151" s="172"/>
      <c r="S151" s="172"/>
      <c r="T151" s="172"/>
      <c r="U151" s="172"/>
    </row>
    <row r="152" spans="1:21" ht="33.75" x14ac:dyDescent="0.2">
      <c r="A152" s="200">
        <v>44</v>
      </c>
      <c r="B152" s="154" t="s">
        <v>387</v>
      </c>
      <c r="C152" s="155" t="s">
        <v>388</v>
      </c>
      <c r="D152" s="156" t="s">
        <v>83</v>
      </c>
      <c r="E152" s="157">
        <f>E153+E154</f>
        <v>25</v>
      </c>
      <c r="F152" s="215">
        <v>0</v>
      </c>
      <c r="G152" s="158">
        <f>E152*F152</f>
        <v>0</v>
      </c>
      <c r="P152" s="216"/>
      <c r="Q152" s="217"/>
      <c r="R152" s="172"/>
      <c r="S152" s="172"/>
      <c r="T152" s="172"/>
      <c r="U152" s="172"/>
    </row>
    <row r="153" spans="1:21" x14ac:dyDescent="0.2">
      <c r="A153" s="212"/>
      <c r="B153" s="161"/>
      <c r="C153" s="239" t="s">
        <v>377</v>
      </c>
      <c r="D153" s="240"/>
      <c r="E153" s="162">
        <v>12.5</v>
      </c>
      <c r="F153" s="163"/>
      <c r="G153" s="164"/>
      <c r="P153" s="216"/>
      <c r="Q153" s="217"/>
      <c r="R153" s="172"/>
      <c r="S153" s="172"/>
      <c r="T153" s="172"/>
      <c r="U153" s="172"/>
    </row>
    <row r="154" spans="1:21" x14ac:dyDescent="0.2">
      <c r="A154" s="212"/>
      <c r="B154" s="161"/>
      <c r="C154" s="239" t="s">
        <v>376</v>
      </c>
      <c r="D154" s="240"/>
      <c r="E154" s="162">
        <v>12.5</v>
      </c>
      <c r="F154" s="163"/>
      <c r="G154" s="164"/>
      <c r="P154" s="216"/>
      <c r="Q154" s="217"/>
      <c r="R154" s="172"/>
      <c r="S154" s="172"/>
      <c r="T154" s="172"/>
      <c r="U154" s="172"/>
    </row>
    <row r="155" spans="1:21" ht="33.75" x14ac:dyDescent="0.2">
      <c r="A155" s="200">
        <v>45</v>
      </c>
      <c r="B155" s="154" t="s">
        <v>389</v>
      </c>
      <c r="C155" s="155" t="s">
        <v>390</v>
      </c>
      <c r="D155" s="156" t="s">
        <v>83</v>
      </c>
      <c r="E155" s="157">
        <f>E156+E157</f>
        <v>25</v>
      </c>
      <c r="F155" s="215">
        <v>0</v>
      </c>
      <c r="G155" s="158">
        <f>E155*F155</f>
        <v>0</v>
      </c>
      <c r="P155" s="216"/>
      <c r="Q155" s="217"/>
      <c r="R155" s="172"/>
      <c r="S155" s="172"/>
      <c r="T155" s="172"/>
      <c r="U155" s="172"/>
    </row>
    <row r="156" spans="1:21" x14ac:dyDescent="0.2">
      <c r="A156" s="212"/>
      <c r="B156" s="161"/>
      <c r="C156" s="239" t="s">
        <v>377</v>
      </c>
      <c r="D156" s="240"/>
      <c r="E156" s="162">
        <v>12.5</v>
      </c>
      <c r="F156" s="163"/>
      <c r="G156" s="164"/>
      <c r="P156" s="216"/>
      <c r="Q156" s="217"/>
      <c r="R156" s="172"/>
      <c r="S156" s="172"/>
      <c r="T156" s="172"/>
      <c r="U156" s="172"/>
    </row>
    <row r="157" spans="1:21" x14ac:dyDescent="0.2">
      <c r="A157" s="212"/>
      <c r="B157" s="161"/>
      <c r="C157" s="239" t="s">
        <v>376</v>
      </c>
      <c r="D157" s="240"/>
      <c r="E157" s="162">
        <v>12.5</v>
      </c>
      <c r="F157" s="163"/>
      <c r="G157" s="164"/>
      <c r="P157" s="216"/>
      <c r="Q157" s="217"/>
      <c r="R157" s="172"/>
      <c r="S157" s="172"/>
      <c r="T157" s="172"/>
      <c r="U157" s="172"/>
    </row>
    <row r="158" spans="1:21" ht="22.5" x14ac:dyDescent="0.2">
      <c r="A158" s="200">
        <v>46</v>
      </c>
      <c r="B158" s="154" t="s">
        <v>385</v>
      </c>
      <c r="C158" s="155" t="s">
        <v>386</v>
      </c>
      <c r="D158" s="156" t="s">
        <v>83</v>
      </c>
      <c r="E158" s="157">
        <f>E159+E160</f>
        <v>25</v>
      </c>
      <c r="F158" s="215">
        <v>0</v>
      </c>
      <c r="G158" s="158">
        <f>E158*F158</f>
        <v>0</v>
      </c>
      <c r="P158" s="216"/>
      <c r="Q158" s="217"/>
      <c r="R158" s="172"/>
      <c r="S158" s="172"/>
      <c r="T158" s="172"/>
      <c r="U158" s="172"/>
    </row>
    <row r="159" spans="1:21" x14ac:dyDescent="0.2">
      <c r="A159" s="212"/>
      <c r="B159" s="161"/>
      <c r="C159" s="239" t="s">
        <v>377</v>
      </c>
      <c r="D159" s="240"/>
      <c r="E159" s="162">
        <v>12.5</v>
      </c>
      <c r="F159" s="163"/>
      <c r="G159" s="164"/>
      <c r="P159" s="216"/>
      <c r="Q159" s="217"/>
      <c r="R159" s="172"/>
      <c r="S159" s="172"/>
      <c r="T159" s="172"/>
      <c r="U159" s="172"/>
    </row>
    <row r="160" spans="1:21" x14ac:dyDescent="0.2">
      <c r="A160" s="212"/>
      <c r="B160" s="161"/>
      <c r="C160" s="239" t="s">
        <v>376</v>
      </c>
      <c r="D160" s="240"/>
      <c r="E160" s="162">
        <v>12.5</v>
      </c>
      <c r="F160" s="163"/>
      <c r="G160" s="164"/>
      <c r="P160" s="216"/>
      <c r="Q160" s="217"/>
      <c r="R160" s="172"/>
      <c r="S160" s="172"/>
      <c r="T160" s="172"/>
      <c r="U160" s="172"/>
    </row>
    <row r="161" spans="1:68" x14ac:dyDescent="0.2">
      <c r="A161" s="165"/>
      <c r="B161" s="166" t="s">
        <v>76</v>
      </c>
      <c r="C161" s="167" t="s">
        <v>380</v>
      </c>
      <c r="D161" s="168"/>
      <c r="E161" s="169"/>
      <c r="F161" s="170"/>
      <c r="G161" s="171">
        <f>G143+G146+G149+G152+G155+G158</f>
        <v>0</v>
      </c>
      <c r="P161" s="216"/>
      <c r="Q161" s="217"/>
      <c r="R161" s="172"/>
      <c r="S161" s="172"/>
      <c r="T161" s="172"/>
      <c r="U161" s="172"/>
    </row>
    <row r="162" spans="1:68" x14ac:dyDescent="0.2">
      <c r="A162" s="146" t="s">
        <v>73</v>
      </c>
      <c r="B162" s="147" t="s">
        <v>194</v>
      </c>
      <c r="C162" s="148" t="s">
        <v>195</v>
      </c>
      <c r="D162" s="149"/>
      <c r="E162" s="150"/>
      <c r="F162" s="150"/>
      <c r="G162" s="151"/>
      <c r="P162" s="216"/>
      <c r="Q162" s="216"/>
    </row>
    <row r="163" spans="1:68" x14ac:dyDescent="0.2">
      <c r="A163" s="153">
        <v>47</v>
      </c>
      <c r="B163" s="154" t="s">
        <v>196</v>
      </c>
      <c r="C163" s="155" t="s">
        <v>197</v>
      </c>
      <c r="D163" s="156" t="s">
        <v>104</v>
      </c>
      <c r="E163" s="157">
        <v>8.1999999999999993</v>
      </c>
      <c r="F163" s="215">
        <v>0</v>
      </c>
      <c r="G163" s="158">
        <f>E163*F163</f>
        <v>0</v>
      </c>
      <c r="P163" s="216">
        <v>1</v>
      </c>
      <c r="Q163" s="216">
        <f>IF(P163=1,G163,0)</f>
        <v>0</v>
      </c>
      <c r="R163" s="131">
        <f>IF(P163=2,G163,0)</f>
        <v>0</v>
      </c>
      <c r="S163" s="131">
        <f>IF(P163=3,G163,0)</f>
        <v>0</v>
      </c>
      <c r="T163" s="131">
        <f>IF(P163=4,G163,0)</f>
        <v>0</v>
      </c>
      <c r="U163" s="131">
        <f>IF(P163=5,G163,0)</f>
        <v>0</v>
      </c>
      <c r="AQ163" s="152">
        <v>1</v>
      </c>
      <c r="AR163" s="152">
        <v>1</v>
      </c>
      <c r="BP163" s="131">
        <v>0</v>
      </c>
    </row>
    <row r="164" spans="1:68" x14ac:dyDescent="0.2">
      <c r="A164" s="159"/>
      <c r="B164" s="161"/>
      <c r="C164" s="241" t="s">
        <v>198</v>
      </c>
      <c r="D164" s="242"/>
      <c r="E164" s="162">
        <v>8.1999999999999993</v>
      </c>
      <c r="F164" s="163"/>
      <c r="G164" s="164"/>
      <c r="P164" s="216"/>
      <c r="Q164" s="216"/>
    </row>
    <row r="165" spans="1:68" x14ac:dyDescent="0.2">
      <c r="A165" s="153">
        <v>48</v>
      </c>
      <c r="B165" s="154" t="s">
        <v>199</v>
      </c>
      <c r="C165" s="155" t="s">
        <v>200</v>
      </c>
      <c r="D165" s="156" t="s">
        <v>104</v>
      </c>
      <c r="E165" s="157">
        <v>5.5</v>
      </c>
      <c r="F165" s="215">
        <v>0</v>
      </c>
      <c r="G165" s="158">
        <f>E165*F165</f>
        <v>0</v>
      </c>
      <c r="P165" s="216">
        <v>1</v>
      </c>
      <c r="Q165" s="216">
        <f>IF(P165=1,G165,0)</f>
        <v>0</v>
      </c>
      <c r="R165" s="131">
        <f>IF(P165=2,G165,0)</f>
        <v>0</v>
      </c>
      <c r="S165" s="131">
        <f>IF(P165=3,G165,0)</f>
        <v>0</v>
      </c>
      <c r="T165" s="131">
        <f>IF(P165=4,G165,0)</f>
        <v>0</v>
      </c>
      <c r="U165" s="131">
        <f>IF(P165=5,G165,0)</f>
        <v>0</v>
      </c>
      <c r="AQ165" s="152">
        <v>1</v>
      </c>
      <c r="AR165" s="152">
        <v>1</v>
      </c>
      <c r="BP165" s="131">
        <v>3.3E-3</v>
      </c>
    </row>
    <row r="166" spans="1:68" x14ac:dyDescent="0.2">
      <c r="A166" s="159"/>
      <c r="B166" s="161"/>
      <c r="C166" s="241" t="s">
        <v>201</v>
      </c>
      <c r="D166" s="242"/>
      <c r="E166" s="162">
        <v>5.5</v>
      </c>
      <c r="F166" s="163"/>
      <c r="G166" s="164"/>
      <c r="P166" s="216"/>
      <c r="Q166" s="216"/>
    </row>
    <row r="167" spans="1:68" x14ac:dyDescent="0.2">
      <c r="A167" s="153">
        <v>49</v>
      </c>
      <c r="B167" s="154" t="s">
        <v>202</v>
      </c>
      <c r="C167" s="155" t="s">
        <v>203</v>
      </c>
      <c r="D167" s="156" t="s">
        <v>204</v>
      </c>
      <c r="E167" s="157">
        <v>2</v>
      </c>
      <c r="F167" s="215">
        <v>0</v>
      </c>
      <c r="G167" s="158">
        <f>E167*F167</f>
        <v>0</v>
      </c>
      <c r="P167" s="216">
        <v>1</v>
      </c>
      <c r="Q167" s="216">
        <f>IF(P167=1,G167,0)</f>
        <v>0</v>
      </c>
      <c r="R167" s="131">
        <f>IF(P167=2,G167,0)</f>
        <v>0</v>
      </c>
      <c r="S167" s="131">
        <f>IF(P167=3,G167,0)</f>
        <v>0</v>
      </c>
      <c r="T167" s="131">
        <f>IF(P167=4,G167,0)</f>
        <v>0</v>
      </c>
      <c r="U167" s="131">
        <f>IF(P167=5,G167,0)</f>
        <v>0</v>
      </c>
      <c r="AQ167" s="152">
        <v>1</v>
      </c>
      <c r="AR167" s="152">
        <v>1</v>
      </c>
      <c r="BP167" s="131">
        <v>1.5732200000000001</v>
      </c>
    </row>
    <row r="168" spans="1:68" x14ac:dyDescent="0.2">
      <c r="A168" s="159"/>
      <c r="B168" s="161"/>
      <c r="C168" s="241" t="s">
        <v>205</v>
      </c>
      <c r="D168" s="242"/>
      <c r="E168" s="162">
        <v>1</v>
      </c>
      <c r="F168" s="163"/>
      <c r="G168" s="164"/>
      <c r="P168" s="216"/>
      <c r="Q168" s="216"/>
    </row>
    <row r="169" spans="1:68" x14ac:dyDescent="0.2">
      <c r="A169" s="159"/>
      <c r="B169" s="161"/>
      <c r="C169" s="241" t="s">
        <v>206</v>
      </c>
      <c r="D169" s="242"/>
      <c r="E169" s="162">
        <v>1</v>
      </c>
      <c r="F169" s="163"/>
      <c r="G169" s="164"/>
      <c r="P169" s="216"/>
      <c r="Q169" s="216"/>
    </row>
    <row r="170" spans="1:68" ht="22.5" x14ac:dyDescent="0.2">
      <c r="A170" s="153">
        <v>50</v>
      </c>
      <c r="B170" s="154" t="s">
        <v>207</v>
      </c>
      <c r="C170" s="155" t="s">
        <v>208</v>
      </c>
      <c r="D170" s="156" t="s">
        <v>204</v>
      </c>
      <c r="E170" s="157">
        <v>1</v>
      </c>
      <c r="F170" s="215">
        <v>0</v>
      </c>
      <c r="G170" s="158">
        <f>E170*F170</f>
        <v>0</v>
      </c>
      <c r="P170" s="216">
        <v>1</v>
      </c>
      <c r="Q170" s="216">
        <f>IF(P170=1,G170,0)</f>
        <v>0</v>
      </c>
      <c r="R170" s="131">
        <f>IF(P170=2,G170,0)</f>
        <v>0</v>
      </c>
      <c r="S170" s="131">
        <f>IF(P170=3,G170,0)</f>
        <v>0</v>
      </c>
      <c r="T170" s="131">
        <f>IF(P170=4,G170,0)</f>
        <v>0</v>
      </c>
      <c r="U170" s="131">
        <f>IF(P170=5,G170,0)</f>
        <v>0</v>
      </c>
      <c r="AQ170" s="152">
        <v>1</v>
      </c>
      <c r="AR170" s="152">
        <v>1</v>
      </c>
      <c r="BP170" s="131">
        <v>1.5732200000000001</v>
      </c>
    </row>
    <row r="171" spans="1:68" x14ac:dyDescent="0.2">
      <c r="A171" s="159"/>
      <c r="B171" s="161"/>
      <c r="C171" s="241" t="s">
        <v>209</v>
      </c>
      <c r="D171" s="242"/>
      <c r="E171" s="162">
        <v>1</v>
      </c>
      <c r="F171" s="163"/>
      <c r="G171" s="164"/>
      <c r="P171" s="216"/>
      <c r="Q171" s="216"/>
    </row>
    <row r="172" spans="1:68" x14ac:dyDescent="0.2">
      <c r="A172" s="153">
        <v>51</v>
      </c>
      <c r="B172" s="154" t="s">
        <v>210</v>
      </c>
      <c r="C172" s="155" t="s">
        <v>211</v>
      </c>
      <c r="D172" s="156" t="s">
        <v>104</v>
      </c>
      <c r="E172" s="157">
        <v>5.5</v>
      </c>
      <c r="F172" s="215">
        <v>0</v>
      </c>
      <c r="G172" s="158">
        <f>E172*F172</f>
        <v>0</v>
      </c>
      <c r="P172" s="216">
        <v>1</v>
      </c>
      <c r="Q172" s="216">
        <f>IF(P172=1,G172,0)</f>
        <v>0</v>
      </c>
      <c r="R172" s="131">
        <f>IF(P172=2,G172,0)</f>
        <v>0</v>
      </c>
      <c r="S172" s="131">
        <f>IF(P172=3,G172,0)</f>
        <v>0</v>
      </c>
      <c r="T172" s="131">
        <f>IF(P172=4,G172,0)</f>
        <v>0</v>
      </c>
      <c r="U172" s="131">
        <f>IF(P172=5,G172,0)</f>
        <v>0</v>
      </c>
      <c r="AQ172" s="152">
        <v>1</v>
      </c>
      <c r="AR172" s="152">
        <v>1</v>
      </c>
      <c r="BP172" s="131">
        <v>0</v>
      </c>
    </row>
    <row r="173" spans="1:68" x14ac:dyDescent="0.2">
      <c r="A173" s="159"/>
      <c r="B173" s="161"/>
      <c r="C173" s="241" t="s">
        <v>212</v>
      </c>
      <c r="D173" s="242"/>
      <c r="E173" s="162">
        <v>5.5</v>
      </c>
      <c r="F173" s="163"/>
      <c r="G173" s="164"/>
      <c r="P173" s="216"/>
      <c r="Q173" s="216"/>
    </row>
    <row r="174" spans="1:68" x14ac:dyDescent="0.2">
      <c r="A174" s="153">
        <v>52</v>
      </c>
      <c r="B174" s="154" t="s">
        <v>213</v>
      </c>
      <c r="C174" s="155" t="s">
        <v>214</v>
      </c>
      <c r="D174" s="156" t="s">
        <v>104</v>
      </c>
      <c r="E174" s="157">
        <v>9.02</v>
      </c>
      <c r="F174" s="215">
        <v>0</v>
      </c>
      <c r="G174" s="158">
        <f>E174*F174</f>
        <v>0</v>
      </c>
      <c r="P174" s="216">
        <v>1</v>
      </c>
      <c r="Q174" s="216">
        <f>IF(P174=1,G174,0)</f>
        <v>0</v>
      </c>
      <c r="R174" s="131">
        <f>IF(P174=2,G174,0)</f>
        <v>0</v>
      </c>
      <c r="S174" s="131">
        <f>IF(P174=3,G174,0)</f>
        <v>0</v>
      </c>
      <c r="T174" s="131">
        <f>IF(P174=4,G174,0)</f>
        <v>0</v>
      </c>
      <c r="U174" s="131">
        <f>IF(P174=5,G174,0)</f>
        <v>0</v>
      </c>
      <c r="AQ174" s="152">
        <v>3</v>
      </c>
      <c r="AR174" s="152">
        <v>1</v>
      </c>
      <c r="BP174" s="131">
        <v>2.7999999999999998E-4</v>
      </c>
    </row>
    <row r="175" spans="1:68" x14ac:dyDescent="0.2">
      <c r="A175" s="159"/>
      <c r="B175" s="161"/>
      <c r="C175" s="241" t="s">
        <v>215</v>
      </c>
      <c r="D175" s="242"/>
      <c r="E175" s="162">
        <v>9.02</v>
      </c>
      <c r="F175" s="163"/>
      <c r="G175" s="164"/>
      <c r="P175" s="216"/>
      <c r="Q175" s="216"/>
    </row>
    <row r="176" spans="1:68" ht="22.5" x14ac:dyDescent="0.2">
      <c r="A176" s="153">
        <v>53</v>
      </c>
      <c r="B176" s="154" t="s">
        <v>216</v>
      </c>
      <c r="C176" s="155" t="s">
        <v>217</v>
      </c>
      <c r="D176" s="156" t="s">
        <v>204</v>
      </c>
      <c r="E176" s="157">
        <v>1</v>
      </c>
      <c r="F176" s="215">
        <v>0</v>
      </c>
      <c r="G176" s="158">
        <f>E176*F176</f>
        <v>0</v>
      </c>
      <c r="P176" s="216">
        <v>1</v>
      </c>
      <c r="Q176" s="216">
        <f>IF(P176=1,G176,0)</f>
        <v>0</v>
      </c>
      <c r="R176" s="131">
        <f>IF(P176=2,G176,0)</f>
        <v>0</v>
      </c>
      <c r="S176" s="131">
        <f>IF(P176=3,G176,0)</f>
        <v>0</v>
      </c>
      <c r="T176" s="131">
        <f>IF(P176=4,G176,0)</f>
        <v>0</v>
      </c>
      <c r="U176" s="131">
        <f>IF(P176=5,G176,0)</f>
        <v>0</v>
      </c>
      <c r="AQ176" s="152">
        <v>3</v>
      </c>
      <c r="AR176" s="152">
        <v>1</v>
      </c>
      <c r="BP176" s="131">
        <v>0.05</v>
      </c>
    </row>
    <row r="177" spans="1:68" x14ac:dyDescent="0.2">
      <c r="A177" s="159"/>
      <c r="B177" s="161"/>
      <c r="C177" s="241" t="s">
        <v>218</v>
      </c>
      <c r="D177" s="242"/>
      <c r="E177" s="162">
        <v>1</v>
      </c>
      <c r="F177" s="163"/>
      <c r="G177" s="164"/>
      <c r="P177" s="216"/>
      <c r="Q177" s="216"/>
    </row>
    <row r="178" spans="1:68" ht="22.5" x14ac:dyDescent="0.2">
      <c r="A178" s="153">
        <v>54</v>
      </c>
      <c r="B178" s="154" t="s">
        <v>219</v>
      </c>
      <c r="C178" s="155" t="s">
        <v>220</v>
      </c>
      <c r="D178" s="156" t="s">
        <v>204</v>
      </c>
      <c r="E178" s="157">
        <v>2</v>
      </c>
      <c r="F178" s="215">
        <v>0</v>
      </c>
      <c r="G178" s="158">
        <f>E178*F178</f>
        <v>0</v>
      </c>
      <c r="P178" s="216">
        <v>1</v>
      </c>
      <c r="Q178" s="216">
        <f>IF(P178=1,G178,0)</f>
        <v>0</v>
      </c>
      <c r="R178" s="131">
        <f>IF(P178=2,G178,0)</f>
        <v>0</v>
      </c>
      <c r="S178" s="131">
        <f>IF(P178=3,G178,0)</f>
        <v>0</v>
      </c>
      <c r="T178" s="131">
        <f>IF(P178=4,G178,0)</f>
        <v>0</v>
      </c>
      <c r="U178" s="131">
        <f>IF(P178=5,G178,0)</f>
        <v>0</v>
      </c>
      <c r="AQ178" s="152">
        <v>3</v>
      </c>
      <c r="AR178" s="152">
        <v>1</v>
      </c>
      <c r="BP178" s="131">
        <v>0.111</v>
      </c>
    </row>
    <row r="179" spans="1:68" x14ac:dyDescent="0.2">
      <c r="A179" s="159"/>
      <c r="B179" s="161"/>
      <c r="C179" s="241" t="s">
        <v>205</v>
      </c>
      <c r="D179" s="242"/>
      <c r="E179" s="162">
        <v>1</v>
      </c>
      <c r="F179" s="163"/>
      <c r="G179" s="164"/>
      <c r="P179" s="216"/>
      <c r="Q179" s="216"/>
    </row>
    <row r="180" spans="1:68" x14ac:dyDescent="0.2">
      <c r="A180" s="159"/>
      <c r="B180" s="161"/>
      <c r="C180" s="241" t="s">
        <v>206</v>
      </c>
      <c r="D180" s="242"/>
      <c r="E180" s="162">
        <v>1</v>
      </c>
      <c r="F180" s="163"/>
      <c r="G180" s="164"/>
      <c r="P180" s="216"/>
      <c r="Q180" s="216"/>
    </row>
    <row r="181" spans="1:68" x14ac:dyDescent="0.2">
      <c r="A181" s="165"/>
      <c r="B181" s="166" t="s">
        <v>76</v>
      </c>
      <c r="C181" s="167" t="str">
        <f>CONCATENATE(B162," ",C162)</f>
        <v>8 Trubní vedení</v>
      </c>
      <c r="D181" s="168"/>
      <c r="E181" s="169"/>
      <c r="F181" s="170"/>
      <c r="G181" s="171">
        <f>SUM(G162:G180)</f>
        <v>0</v>
      </c>
      <c r="P181" s="216"/>
      <c r="Q181" s="217">
        <f>SUM(Q162:Q180)</f>
        <v>0</v>
      </c>
      <c r="R181" s="172">
        <f>SUM(R162:R180)</f>
        <v>0</v>
      </c>
      <c r="S181" s="172">
        <f>SUM(S162:S180)</f>
        <v>0</v>
      </c>
      <c r="T181" s="172">
        <f>SUM(T162:T180)</f>
        <v>0</v>
      </c>
      <c r="U181" s="172">
        <f>SUM(U162:U180)</f>
        <v>0</v>
      </c>
    </row>
    <row r="182" spans="1:68" x14ac:dyDescent="0.2">
      <c r="A182" s="146" t="s">
        <v>73</v>
      </c>
      <c r="B182" s="147" t="s">
        <v>391</v>
      </c>
      <c r="C182" s="148" t="s">
        <v>392</v>
      </c>
      <c r="D182" s="149"/>
      <c r="E182" s="150"/>
      <c r="F182" s="150"/>
      <c r="G182" s="151"/>
      <c r="P182" s="216"/>
      <c r="Q182" s="217"/>
      <c r="R182" s="172"/>
      <c r="S182" s="172"/>
      <c r="T182" s="172"/>
      <c r="U182" s="172"/>
    </row>
    <row r="183" spans="1:68" ht="22.5" x14ac:dyDescent="0.2">
      <c r="A183" s="153">
        <v>55</v>
      </c>
      <c r="B183" s="154" t="s">
        <v>394</v>
      </c>
      <c r="C183" s="155" t="s">
        <v>395</v>
      </c>
      <c r="D183" s="156" t="s">
        <v>83</v>
      </c>
      <c r="E183" s="157">
        <f>E184+E185</f>
        <v>20</v>
      </c>
      <c r="F183" s="215">
        <v>0</v>
      </c>
      <c r="G183" s="158">
        <f>E183*F183</f>
        <v>0</v>
      </c>
      <c r="P183" s="216"/>
      <c r="Q183" s="217"/>
      <c r="R183" s="172"/>
      <c r="S183" s="172"/>
      <c r="T183" s="172"/>
      <c r="U183" s="172"/>
    </row>
    <row r="184" spans="1:68" x14ac:dyDescent="0.2">
      <c r="A184" s="212"/>
      <c r="B184" s="161"/>
      <c r="C184" s="239" t="s">
        <v>397</v>
      </c>
      <c r="D184" s="240"/>
      <c r="E184" s="162">
        <v>10</v>
      </c>
      <c r="F184" s="163"/>
      <c r="G184" s="164"/>
      <c r="P184" s="216"/>
      <c r="Q184" s="217"/>
      <c r="R184" s="172"/>
      <c r="S184" s="172"/>
      <c r="T184" s="172"/>
      <c r="U184" s="172"/>
    </row>
    <row r="185" spans="1:68" x14ac:dyDescent="0.2">
      <c r="A185" s="212"/>
      <c r="B185" s="161"/>
      <c r="C185" s="239" t="s">
        <v>396</v>
      </c>
      <c r="D185" s="240"/>
      <c r="E185" s="162">
        <v>10</v>
      </c>
      <c r="F185" s="163"/>
      <c r="G185" s="164"/>
      <c r="P185" s="216"/>
      <c r="Q185" s="217"/>
      <c r="R185" s="172"/>
      <c r="S185" s="172"/>
      <c r="T185" s="172"/>
      <c r="U185" s="172"/>
    </row>
    <row r="186" spans="1:68" ht="30.75" customHeight="1" x14ac:dyDescent="0.2">
      <c r="A186" s="153">
        <v>56</v>
      </c>
      <c r="B186" s="154" t="s">
        <v>398</v>
      </c>
      <c r="C186" s="155" t="s">
        <v>399</v>
      </c>
      <c r="D186" s="156" t="s">
        <v>83</v>
      </c>
      <c r="E186" s="157">
        <f>E187+E188</f>
        <v>20</v>
      </c>
      <c r="F186" s="215">
        <v>0</v>
      </c>
      <c r="G186" s="158">
        <f>E186*F186</f>
        <v>0</v>
      </c>
      <c r="P186" s="216"/>
      <c r="Q186" s="217"/>
      <c r="R186" s="172"/>
      <c r="S186" s="172"/>
      <c r="T186" s="172"/>
      <c r="U186" s="172"/>
    </row>
    <row r="187" spans="1:68" x14ac:dyDescent="0.2">
      <c r="A187" s="213"/>
      <c r="B187" s="161"/>
      <c r="C187" s="239" t="s">
        <v>397</v>
      </c>
      <c r="D187" s="240"/>
      <c r="E187" s="162">
        <v>10</v>
      </c>
      <c r="F187" s="163"/>
      <c r="G187" s="164"/>
      <c r="P187" s="216"/>
      <c r="Q187" s="217"/>
      <c r="R187" s="172"/>
      <c r="S187" s="172"/>
      <c r="T187" s="172"/>
      <c r="U187" s="172"/>
    </row>
    <row r="188" spans="1:68" x14ac:dyDescent="0.2">
      <c r="A188" s="213"/>
      <c r="B188" s="161"/>
      <c r="C188" s="239" t="s">
        <v>396</v>
      </c>
      <c r="D188" s="240"/>
      <c r="E188" s="162">
        <v>10</v>
      </c>
      <c r="F188" s="163"/>
      <c r="G188" s="164"/>
      <c r="P188" s="216"/>
      <c r="Q188" s="217"/>
      <c r="R188" s="172"/>
      <c r="S188" s="172"/>
      <c r="T188" s="172"/>
      <c r="U188" s="172"/>
    </row>
    <row r="189" spans="1:68" ht="36" customHeight="1" x14ac:dyDescent="0.2">
      <c r="A189" s="153">
        <v>57</v>
      </c>
      <c r="B189" s="154" t="s">
        <v>400</v>
      </c>
      <c r="C189" s="155" t="s">
        <v>401</v>
      </c>
      <c r="D189" s="156" t="s">
        <v>83</v>
      </c>
      <c r="E189" s="157">
        <f>E190+E191</f>
        <v>20</v>
      </c>
      <c r="F189" s="215">
        <v>0</v>
      </c>
      <c r="G189" s="158">
        <f>E189*F189</f>
        <v>0</v>
      </c>
      <c r="P189" s="216"/>
      <c r="Q189" s="217"/>
      <c r="R189" s="172"/>
      <c r="S189" s="172"/>
      <c r="T189" s="172"/>
      <c r="U189" s="172"/>
    </row>
    <row r="190" spans="1:68" x14ac:dyDescent="0.2">
      <c r="A190" s="213"/>
      <c r="B190" s="161"/>
      <c r="C190" s="239" t="s">
        <v>397</v>
      </c>
      <c r="D190" s="240"/>
      <c r="E190" s="162">
        <v>10</v>
      </c>
      <c r="F190" s="163"/>
      <c r="G190" s="164"/>
      <c r="P190" s="216"/>
      <c r="Q190" s="217"/>
      <c r="R190" s="172"/>
      <c r="S190" s="172"/>
      <c r="T190" s="172"/>
      <c r="U190" s="172"/>
    </row>
    <row r="191" spans="1:68" x14ac:dyDescent="0.2">
      <c r="A191" s="213"/>
      <c r="B191" s="161"/>
      <c r="C191" s="239" t="s">
        <v>396</v>
      </c>
      <c r="D191" s="240"/>
      <c r="E191" s="162">
        <v>10</v>
      </c>
      <c r="F191" s="163"/>
      <c r="G191" s="164"/>
      <c r="P191" s="216"/>
      <c r="Q191" s="217"/>
      <c r="R191" s="172"/>
      <c r="S191" s="172"/>
      <c r="T191" s="172"/>
      <c r="U191" s="172"/>
    </row>
    <row r="192" spans="1:68" ht="45" x14ac:dyDescent="0.2">
      <c r="A192" s="153">
        <v>58</v>
      </c>
      <c r="B192" s="154" t="s">
        <v>406</v>
      </c>
      <c r="C192" s="155" t="s">
        <v>407</v>
      </c>
      <c r="D192" s="156" t="s">
        <v>83</v>
      </c>
      <c r="E192" s="157">
        <f>E193+E194</f>
        <v>10</v>
      </c>
      <c r="F192" s="215">
        <v>0</v>
      </c>
      <c r="G192" s="158">
        <f>E192*F192</f>
        <v>0</v>
      </c>
      <c r="P192" s="216"/>
      <c r="Q192" s="217"/>
      <c r="R192" s="172"/>
      <c r="S192" s="172"/>
      <c r="T192" s="172"/>
      <c r="U192" s="172"/>
    </row>
    <row r="193" spans="1:68" x14ac:dyDescent="0.2">
      <c r="A193" s="206"/>
      <c r="B193" s="161"/>
      <c r="C193" s="239" t="s">
        <v>404</v>
      </c>
      <c r="D193" s="240"/>
      <c r="E193" s="162">
        <v>5</v>
      </c>
      <c r="F193" s="163"/>
      <c r="G193" s="164"/>
      <c r="P193" s="216"/>
      <c r="Q193" s="217"/>
      <c r="R193" s="172"/>
      <c r="S193" s="172"/>
      <c r="T193" s="172"/>
      <c r="U193" s="172"/>
    </row>
    <row r="194" spans="1:68" x14ac:dyDescent="0.2">
      <c r="A194" s="206"/>
      <c r="B194" s="161"/>
      <c r="C194" s="239" t="s">
        <v>405</v>
      </c>
      <c r="D194" s="240"/>
      <c r="E194" s="162">
        <v>5</v>
      </c>
      <c r="F194" s="163"/>
      <c r="G194" s="164"/>
      <c r="P194" s="216"/>
      <c r="Q194" s="217"/>
      <c r="R194" s="172"/>
      <c r="S194" s="172"/>
      <c r="T194" s="172"/>
      <c r="U194" s="172"/>
    </row>
    <row r="195" spans="1:68" x14ac:dyDescent="0.2">
      <c r="A195" s="153">
        <v>59</v>
      </c>
      <c r="B195" s="154" t="s">
        <v>408</v>
      </c>
      <c r="C195" s="155" t="s">
        <v>409</v>
      </c>
      <c r="D195" s="156" t="s">
        <v>83</v>
      </c>
      <c r="E195" s="157">
        <f>E196+E197</f>
        <v>12</v>
      </c>
      <c r="F195" s="215">
        <v>0</v>
      </c>
      <c r="G195" s="158">
        <f>E195*F195</f>
        <v>0</v>
      </c>
      <c r="P195" s="216"/>
      <c r="Q195" s="217"/>
      <c r="R195" s="172"/>
      <c r="S195" s="172"/>
      <c r="T195" s="172"/>
      <c r="U195" s="172"/>
    </row>
    <row r="196" spans="1:68" x14ac:dyDescent="0.2">
      <c r="A196" s="206"/>
      <c r="B196" s="161"/>
      <c r="C196" s="239" t="s">
        <v>410</v>
      </c>
      <c r="D196" s="240"/>
      <c r="E196" s="162">
        <v>6</v>
      </c>
      <c r="F196" s="163"/>
      <c r="G196" s="164"/>
      <c r="P196" s="216"/>
      <c r="Q196" s="217"/>
      <c r="R196" s="172"/>
      <c r="S196" s="172"/>
      <c r="T196" s="172"/>
      <c r="U196" s="172"/>
    </row>
    <row r="197" spans="1:68" x14ac:dyDescent="0.2">
      <c r="A197" s="206"/>
      <c r="B197" s="161"/>
      <c r="C197" s="239" t="s">
        <v>411</v>
      </c>
      <c r="D197" s="240"/>
      <c r="E197" s="162">
        <v>6</v>
      </c>
      <c r="F197" s="163"/>
      <c r="G197" s="164"/>
      <c r="P197" s="216"/>
      <c r="Q197" s="217"/>
      <c r="R197" s="172"/>
      <c r="S197" s="172"/>
      <c r="T197" s="172"/>
      <c r="U197" s="172"/>
    </row>
    <row r="198" spans="1:68" x14ac:dyDescent="0.2">
      <c r="A198" s="165"/>
      <c r="B198" s="166" t="s">
        <v>76</v>
      </c>
      <c r="C198" s="167" t="s">
        <v>393</v>
      </c>
      <c r="D198" s="168"/>
      <c r="E198" s="169"/>
      <c r="F198" s="170"/>
      <c r="G198" s="171">
        <f>G183+G186+G189+G192+G195</f>
        <v>0</v>
      </c>
      <c r="P198" s="216"/>
      <c r="Q198" s="217"/>
      <c r="R198" s="172"/>
      <c r="S198" s="172"/>
      <c r="T198" s="172"/>
      <c r="U198" s="172"/>
    </row>
    <row r="199" spans="1:68" x14ac:dyDescent="0.2">
      <c r="A199" s="146" t="s">
        <v>73</v>
      </c>
      <c r="B199" s="147" t="s">
        <v>221</v>
      </c>
      <c r="C199" s="148" t="s">
        <v>222</v>
      </c>
      <c r="D199" s="149"/>
      <c r="E199" s="150"/>
      <c r="F199" s="150"/>
      <c r="G199" s="151"/>
      <c r="P199" s="216"/>
      <c r="Q199" s="216"/>
    </row>
    <row r="200" spans="1:68" x14ac:dyDescent="0.2">
      <c r="A200" s="153">
        <v>60</v>
      </c>
      <c r="B200" s="154" t="s">
        <v>223</v>
      </c>
      <c r="C200" s="155" t="s">
        <v>224</v>
      </c>
      <c r="D200" s="156" t="s">
        <v>104</v>
      </c>
      <c r="E200" s="157">
        <v>2</v>
      </c>
      <c r="F200" s="215">
        <v>0</v>
      </c>
      <c r="G200" s="158">
        <f>E200*F200</f>
        <v>0</v>
      </c>
      <c r="P200" s="216">
        <v>1</v>
      </c>
      <c r="Q200" s="216">
        <f>IF(P200=1,G200,0)</f>
        <v>0</v>
      </c>
      <c r="R200" s="131">
        <f>IF(P200=2,G200,0)</f>
        <v>0</v>
      </c>
      <c r="S200" s="131">
        <f>IF(P200=3,G200,0)</f>
        <v>0</v>
      </c>
      <c r="T200" s="131">
        <f>IF(P200=4,G200,0)</f>
        <v>0</v>
      </c>
      <c r="U200" s="131">
        <f>IF(P200=5,G200,0)</f>
        <v>0</v>
      </c>
      <c r="AQ200" s="152">
        <v>1</v>
      </c>
      <c r="AR200" s="152">
        <v>1</v>
      </c>
      <c r="BP200" s="131">
        <v>0</v>
      </c>
    </row>
    <row r="201" spans="1:68" x14ac:dyDescent="0.2">
      <c r="A201" s="159"/>
      <c r="B201" s="161"/>
      <c r="C201" s="241" t="s">
        <v>225</v>
      </c>
      <c r="D201" s="242"/>
      <c r="E201" s="162">
        <v>1</v>
      </c>
      <c r="F201" s="163"/>
      <c r="G201" s="164"/>
      <c r="P201" s="216"/>
      <c r="Q201" s="216"/>
    </row>
    <row r="202" spans="1:68" x14ac:dyDescent="0.2">
      <c r="A202" s="159"/>
      <c r="B202" s="161"/>
      <c r="C202" s="241" t="s">
        <v>226</v>
      </c>
      <c r="D202" s="242"/>
      <c r="E202" s="162">
        <v>1</v>
      </c>
      <c r="F202" s="163"/>
      <c r="G202" s="164"/>
      <c r="P202" s="216"/>
      <c r="Q202" s="216"/>
    </row>
    <row r="203" spans="1:68" x14ac:dyDescent="0.2">
      <c r="A203" s="153">
        <v>61</v>
      </c>
      <c r="B203" s="154" t="s">
        <v>227</v>
      </c>
      <c r="C203" s="155" t="s">
        <v>228</v>
      </c>
      <c r="D203" s="156" t="s">
        <v>104</v>
      </c>
      <c r="E203" s="157">
        <v>6</v>
      </c>
      <c r="F203" s="215">
        <v>0</v>
      </c>
      <c r="G203" s="158">
        <f>E203*F203</f>
        <v>0</v>
      </c>
      <c r="P203" s="216">
        <v>1</v>
      </c>
      <c r="Q203" s="216">
        <f>IF(P203=1,G203,0)</f>
        <v>0</v>
      </c>
      <c r="R203" s="131">
        <f>IF(P203=2,G203,0)</f>
        <v>0</v>
      </c>
      <c r="S203" s="131">
        <f>IF(P203=3,G203,0)</f>
        <v>0</v>
      </c>
      <c r="T203" s="131">
        <f>IF(P203=4,G203,0)</f>
        <v>0</v>
      </c>
      <c r="U203" s="131">
        <f>IF(P203=5,G203,0)</f>
        <v>0</v>
      </c>
      <c r="AQ203" s="152">
        <v>1</v>
      </c>
      <c r="AR203" s="152">
        <v>1</v>
      </c>
      <c r="BP203" s="131">
        <v>0</v>
      </c>
    </row>
    <row r="204" spans="1:68" x14ac:dyDescent="0.2">
      <c r="A204" s="159"/>
      <c r="B204" s="161"/>
      <c r="C204" s="241" t="s">
        <v>229</v>
      </c>
      <c r="D204" s="242"/>
      <c r="E204" s="162">
        <v>0</v>
      </c>
      <c r="F204" s="163"/>
      <c r="G204" s="164"/>
      <c r="P204" s="216"/>
      <c r="Q204" s="216"/>
    </row>
    <row r="205" spans="1:68" x14ac:dyDescent="0.2">
      <c r="A205" s="159"/>
      <c r="B205" s="161"/>
      <c r="C205" s="241" t="s">
        <v>230</v>
      </c>
      <c r="D205" s="242"/>
      <c r="E205" s="162">
        <v>3</v>
      </c>
      <c r="F205" s="163"/>
      <c r="G205" s="164"/>
      <c r="P205" s="216"/>
      <c r="Q205" s="216"/>
    </row>
    <row r="206" spans="1:68" x14ac:dyDescent="0.2">
      <c r="A206" s="159"/>
      <c r="B206" s="161"/>
      <c r="C206" s="241" t="s">
        <v>231</v>
      </c>
      <c r="D206" s="242"/>
      <c r="E206" s="162">
        <v>3</v>
      </c>
      <c r="F206" s="163"/>
      <c r="G206" s="164"/>
      <c r="P206" s="216"/>
      <c r="Q206" s="216"/>
    </row>
    <row r="207" spans="1:68" x14ac:dyDescent="0.2">
      <c r="A207" s="165"/>
      <c r="B207" s="166" t="s">
        <v>76</v>
      </c>
      <c r="C207" s="167" t="str">
        <f>CONCATENATE(B199," ",C199)</f>
        <v>97 Prorážení otvorů</v>
      </c>
      <c r="D207" s="168"/>
      <c r="E207" s="169"/>
      <c r="F207" s="170"/>
      <c r="G207" s="171">
        <f>SUM(G199:G206)</f>
        <v>0</v>
      </c>
      <c r="P207" s="216"/>
      <c r="Q207" s="217">
        <f>SUM(Q199:Q206)</f>
        <v>0</v>
      </c>
      <c r="R207" s="172">
        <f>SUM(R199:R206)</f>
        <v>0</v>
      </c>
      <c r="S207" s="172">
        <f>SUM(S199:S206)</f>
        <v>0</v>
      </c>
      <c r="T207" s="172">
        <f>SUM(T199:T206)</f>
        <v>0</v>
      </c>
      <c r="U207" s="172">
        <f>SUM(U199:U206)</f>
        <v>0</v>
      </c>
    </row>
    <row r="208" spans="1:68" x14ac:dyDescent="0.2">
      <c r="A208" s="146" t="s">
        <v>73</v>
      </c>
      <c r="B208" s="147" t="s">
        <v>232</v>
      </c>
      <c r="C208" s="148" t="s">
        <v>233</v>
      </c>
      <c r="D208" s="149"/>
      <c r="E208" s="150"/>
      <c r="F208" s="150"/>
      <c r="G208" s="151"/>
      <c r="P208" s="216"/>
      <c r="Q208" s="216"/>
    </row>
    <row r="209" spans="1:68" x14ac:dyDescent="0.2">
      <c r="A209" s="153">
        <v>62</v>
      </c>
      <c r="B209" s="154" t="s">
        <v>234</v>
      </c>
      <c r="C209" s="155" t="s">
        <v>235</v>
      </c>
      <c r="D209" s="156" t="s">
        <v>126</v>
      </c>
      <c r="E209" s="157">
        <v>274.98</v>
      </c>
      <c r="F209" s="215">
        <v>0</v>
      </c>
      <c r="G209" s="158">
        <f>E209*F209</f>
        <v>0</v>
      </c>
      <c r="P209" s="216">
        <v>1</v>
      </c>
      <c r="Q209" s="216">
        <f>IF(P209=1,G209,0)</f>
        <v>0</v>
      </c>
      <c r="R209" s="131">
        <f>IF(P209=2,G209,0)</f>
        <v>0</v>
      </c>
      <c r="S209" s="131">
        <f>IF(P209=3,G209,0)</f>
        <v>0</v>
      </c>
      <c r="T209" s="131">
        <f>IF(P209=4,G209,0)</f>
        <v>0</v>
      </c>
      <c r="U209" s="131">
        <f>IF(P209=5,G209,0)</f>
        <v>0</v>
      </c>
      <c r="AQ209" s="152">
        <v>7</v>
      </c>
      <c r="AR209" s="152">
        <v>1</v>
      </c>
      <c r="BP209" s="131">
        <v>0</v>
      </c>
    </row>
    <row r="210" spans="1:68" x14ac:dyDescent="0.2">
      <c r="A210" s="165"/>
      <c r="B210" s="166" t="s">
        <v>76</v>
      </c>
      <c r="C210" s="167" t="str">
        <f>CONCATENATE(B208," ",C208)</f>
        <v>99 Staveništní přesun hmot</v>
      </c>
      <c r="D210" s="168"/>
      <c r="E210" s="169"/>
      <c r="F210" s="170"/>
      <c r="G210" s="171">
        <f>SUM(G208:G209)</f>
        <v>0</v>
      </c>
      <c r="P210" s="216"/>
      <c r="Q210" s="217">
        <f>SUM(Q208:Q209)</f>
        <v>0</v>
      </c>
      <c r="R210" s="172">
        <f>SUM(R208:R209)</f>
        <v>0</v>
      </c>
      <c r="S210" s="172">
        <f>SUM(S208:S209)</f>
        <v>0</v>
      </c>
      <c r="T210" s="172">
        <f>SUM(T208:T209)</f>
        <v>0</v>
      </c>
      <c r="U210" s="172">
        <f>SUM(U208:U209)</f>
        <v>0</v>
      </c>
    </row>
    <row r="211" spans="1:68" x14ac:dyDescent="0.2">
      <c r="A211" s="146" t="s">
        <v>73</v>
      </c>
      <c r="B211" s="147" t="s">
        <v>236</v>
      </c>
      <c r="C211" s="148" t="s">
        <v>237</v>
      </c>
      <c r="D211" s="149"/>
      <c r="E211" s="150"/>
      <c r="F211" s="150"/>
      <c r="G211" s="151"/>
      <c r="P211" s="216"/>
      <c r="Q211" s="216"/>
    </row>
    <row r="212" spans="1:68" x14ac:dyDescent="0.2">
      <c r="A212" s="153">
        <v>63</v>
      </c>
      <c r="B212" s="154" t="s">
        <v>238</v>
      </c>
      <c r="C212" s="155" t="s">
        <v>239</v>
      </c>
      <c r="D212" s="156" t="s">
        <v>104</v>
      </c>
      <c r="E212" s="157">
        <v>7</v>
      </c>
      <c r="F212" s="215">
        <v>0</v>
      </c>
      <c r="G212" s="158">
        <f>E212*F212</f>
        <v>0</v>
      </c>
      <c r="P212" s="216">
        <v>2</v>
      </c>
      <c r="Q212" s="216">
        <f>IF(P212=1,G212,0)</f>
        <v>0</v>
      </c>
      <c r="R212" s="131">
        <f>IF(P212=2,G212,0)</f>
        <v>0</v>
      </c>
      <c r="S212" s="131">
        <f>IF(P212=3,G212,0)</f>
        <v>0</v>
      </c>
      <c r="T212" s="131">
        <f>IF(P212=4,G212,0)</f>
        <v>0</v>
      </c>
      <c r="U212" s="131">
        <f>IF(P212=5,G212,0)</f>
        <v>0</v>
      </c>
      <c r="AQ212" s="152">
        <v>1</v>
      </c>
      <c r="AR212" s="152">
        <v>7</v>
      </c>
      <c r="BP212" s="131">
        <v>0</v>
      </c>
    </row>
    <row r="213" spans="1:68" x14ac:dyDescent="0.2">
      <c r="A213" s="159"/>
      <c r="B213" s="161"/>
      <c r="C213" s="241" t="s">
        <v>240</v>
      </c>
      <c r="D213" s="242"/>
      <c r="E213" s="162">
        <v>0</v>
      </c>
      <c r="F213" s="163"/>
      <c r="G213" s="164"/>
      <c r="P213" s="216"/>
      <c r="Q213" s="216"/>
    </row>
    <row r="214" spans="1:68" x14ac:dyDescent="0.2">
      <c r="A214" s="159"/>
      <c r="B214" s="161"/>
      <c r="C214" s="241" t="s">
        <v>241</v>
      </c>
      <c r="D214" s="242"/>
      <c r="E214" s="162">
        <v>5</v>
      </c>
      <c r="F214" s="163"/>
      <c r="G214" s="164"/>
      <c r="P214" s="216"/>
      <c r="Q214" s="216"/>
    </row>
    <row r="215" spans="1:68" x14ac:dyDescent="0.2">
      <c r="A215" s="159"/>
      <c r="B215" s="161"/>
      <c r="C215" s="241" t="s">
        <v>242</v>
      </c>
      <c r="D215" s="242"/>
      <c r="E215" s="162">
        <v>2</v>
      </c>
      <c r="F215" s="163"/>
      <c r="G215" s="164"/>
      <c r="P215" s="216"/>
      <c r="Q215" s="216"/>
    </row>
    <row r="216" spans="1:68" x14ac:dyDescent="0.2">
      <c r="A216" s="153">
        <v>64</v>
      </c>
      <c r="B216" s="154" t="s">
        <v>243</v>
      </c>
      <c r="C216" s="155" t="s">
        <v>244</v>
      </c>
      <c r="D216" s="156" t="s">
        <v>61</v>
      </c>
      <c r="E216" s="215">
        <v>0</v>
      </c>
      <c r="F216" s="215">
        <v>0</v>
      </c>
      <c r="G216" s="158">
        <f>E216*F216</f>
        <v>0</v>
      </c>
      <c r="P216" s="216">
        <v>2</v>
      </c>
      <c r="Q216" s="216">
        <f>IF(P216=1,G216,0)</f>
        <v>0</v>
      </c>
      <c r="R216" s="131">
        <f>IF(P216=2,G216,0)</f>
        <v>0</v>
      </c>
      <c r="S216" s="131">
        <f>IF(P216=3,G216,0)</f>
        <v>0</v>
      </c>
      <c r="T216" s="131">
        <f>IF(P216=4,G216,0)</f>
        <v>0</v>
      </c>
      <c r="U216" s="131">
        <f>IF(P216=5,G216,0)</f>
        <v>0</v>
      </c>
      <c r="AQ216" s="152">
        <v>7</v>
      </c>
      <c r="AR216" s="152">
        <v>1002</v>
      </c>
      <c r="BP216" s="131">
        <v>0</v>
      </c>
    </row>
    <row r="217" spans="1:68" x14ac:dyDescent="0.2">
      <c r="A217" s="165"/>
      <c r="B217" s="166" t="s">
        <v>76</v>
      </c>
      <c r="C217" s="167" t="str">
        <f>CONCATENATE(B211," ",C211)</f>
        <v>721 Vnitřní kanalizace</v>
      </c>
      <c r="D217" s="168"/>
      <c r="E217" s="169"/>
      <c r="F217" s="170"/>
      <c r="G217" s="171">
        <f>SUM(G211:G216)</f>
        <v>0</v>
      </c>
      <c r="P217" s="216"/>
      <c r="Q217" s="217">
        <f>SUM(Q211:Q216)</f>
        <v>0</v>
      </c>
      <c r="R217" s="172">
        <f>SUM(R211:R216)</f>
        <v>0</v>
      </c>
      <c r="S217" s="172">
        <f>SUM(S211:S216)</f>
        <v>0</v>
      </c>
      <c r="T217" s="172">
        <f>SUM(T211:T216)</f>
        <v>0</v>
      </c>
      <c r="U217" s="172">
        <f>SUM(U211:U216)</f>
        <v>0</v>
      </c>
    </row>
    <row r="218" spans="1:68" x14ac:dyDescent="0.2">
      <c r="A218" s="146" t="s">
        <v>73</v>
      </c>
      <c r="B218" s="147" t="s">
        <v>245</v>
      </c>
      <c r="C218" s="148" t="s">
        <v>246</v>
      </c>
      <c r="D218" s="149"/>
      <c r="E218" s="150"/>
      <c r="F218" s="150"/>
      <c r="G218" s="151"/>
      <c r="P218" s="216"/>
      <c r="Q218" s="216"/>
    </row>
    <row r="219" spans="1:68" x14ac:dyDescent="0.2">
      <c r="A219" s="153">
        <v>65</v>
      </c>
      <c r="B219" s="154" t="s">
        <v>247</v>
      </c>
      <c r="C219" s="155" t="s">
        <v>248</v>
      </c>
      <c r="D219" s="156" t="s">
        <v>104</v>
      </c>
      <c r="E219" s="157">
        <v>6</v>
      </c>
      <c r="F219" s="215">
        <v>0</v>
      </c>
      <c r="G219" s="158">
        <f>E219*F219</f>
        <v>0</v>
      </c>
      <c r="P219" s="216">
        <v>2</v>
      </c>
      <c r="Q219" s="216">
        <f>IF(P219=1,G219,0)</f>
        <v>0</v>
      </c>
      <c r="R219" s="131">
        <f>IF(P219=2,G219,0)</f>
        <v>0</v>
      </c>
      <c r="S219" s="131">
        <f>IF(P219=3,G219,0)</f>
        <v>0</v>
      </c>
      <c r="T219" s="131">
        <f>IF(P219=4,G219,0)</f>
        <v>0</v>
      </c>
      <c r="U219" s="131">
        <f>IF(P219=5,G219,0)</f>
        <v>0</v>
      </c>
      <c r="AQ219" s="152">
        <v>1</v>
      </c>
      <c r="AR219" s="152">
        <v>7</v>
      </c>
      <c r="BP219" s="131">
        <v>5.9000000000000003E-4</v>
      </c>
    </row>
    <row r="220" spans="1:68" x14ac:dyDescent="0.2">
      <c r="A220" s="159"/>
      <c r="B220" s="161"/>
      <c r="C220" s="241" t="s">
        <v>249</v>
      </c>
      <c r="D220" s="242"/>
      <c r="E220" s="162">
        <v>0</v>
      </c>
      <c r="F220" s="163"/>
      <c r="G220" s="164"/>
      <c r="P220" s="216"/>
      <c r="Q220" s="216"/>
    </row>
    <row r="221" spans="1:68" x14ac:dyDescent="0.2">
      <c r="A221" s="159"/>
      <c r="B221" s="161"/>
      <c r="C221" s="241" t="s">
        <v>250</v>
      </c>
      <c r="D221" s="242"/>
      <c r="E221" s="162">
        <v>6</v>
      </c>
      <c r="F221" s="163"/>
      <c r="G221" s="164"/>
      <c r="P221" s="216"/>
      <c r="Q221" s="216"/>
    </row>
    <row r="222" spans="1:68" x14ac:dyDescent="0.2">
      <c r="A222" s="153">
        <v>66</v>
      </c>
      <c r="B222" s="154" t="s">
        <v>251</v>
      </c>
      <c r="C222" s="155" t="s">
        <v>252</v>
      </c>
      <c r="D222" s="156" t="s">
        <v>61</v>
      </c>
      <c r="E222" s="215">
        <v>0</v>
      </c>
      <c r="F222" s="215">
        <v>0</v>
      </c>
      <c r="G222" s="158">
        <f>E222*F222</f>
        <v>0</v>
      </c>
      <c r="P222" s="216">
        <v>2</v>
      </c>
      <c r="Q222" s="216">
        <f>IF(P222=1,G222,0)</f>
        <v>0</v>
      </c>
      <c r="R222" s="131">
        <f>IF(P222=2,G222,0)</f>
        <v>0</v>
      </c>
      <c r="S222" s="131">
        <f>IF(P222=3,G222,0)</f>
        <v>0</v>
      </c>
      <c r="T222" s="131">
        <f>IF(P222=4,G222,0)</f>
        <v>0</v>
      </c>
      <c r="U222" s="131">
        <f>IF(P222=5,G222,0)</f>
        <v>0</v>
      </c>
      <c r="AQ222" s="152">
        <v>7</v>
      </c>
      <c r="AR222" s="152">
        <v>1002</v>
      </c>
      <c r="BP222" s="131">
        <v>0</v>
      </c>
    </row>
    <row r="223" spans="1:68" x14ac:dyDescent="0.2">
      <c r="A223" s="165"/>
      <c r="B223" s="166" t="s">
        <v>76</v>
      </c>
      <c r="C223" s="167" t="str">
        <f>CONCATENATE(B218," ",C218)</f>
        <v>722 Vnitřní vodovod</v>
      </c>
      <c r="D223" s="168"/>
      <c r="E223" s="169"/>
      <c r="F223" s="170"/>
      <c r="G223" s="171">
        <f>SUM(G218:G222)</f>
        <v>0</v>
      </c>
      <c r="P223" s="216"/>
      <c r="Q223" s="217">
        <f>SUM(Q218:Q222)</f>
        <v>0</v>
      </c>
      <c r="R223" s="172">
        <f>SUM(R218:R222)</f>
        <v>0</v>
      </c>
      <c r="S223" s="172">
        <f>SUM(S218:S222)</f>
        <v>0</v>
      </c>
      <c r="T223" s="172">
        <f>SUM(T218:T222)</f>
        <v>0</v>
      </c>
      <c r="U223" s="172">
        <f>SUM(U218:U222)</f>
        <v>0</v>
      </c>
    </row>
    <row r="224" spans="1:68" x14ac:dyDescent="0.2">
      <c r="A224" s="146" t="s">
        <v>73</v>
      </c>
      <c r="B224" s="147" t="s">
        <v>253</v>
      </c>
      <c r="C224" s="148" t="s">
        <v>254</v>
      </c>
      <c r="D224" s="149"/>
      <c r="E224" s="150"/>
      <c r="F224" s="150"/>
      <c r="G224" s="151"/>
      <c r="P224" s="216"/>
      <c r="Q224" s="216"/>
    </row>
    <row r="225" spans="1:68" x14ac:dyDescent="0.2">
      <c r="A225" s="153">
        <v>67</v>
      </c>
      <c r="B225" s="154" t="s">
        <v>255</v>
      </c>
      <c r="C225" s="155" t="s">
        <v>256</v>
      </c>
      <c r="D225" s="156" t="s">
        <v>257</v>
      </c>
      <c r="E225" s="157">
        <v>2</v>
      </c>
      <c r="F225" s="215">
        <v>0</v>
      </c>
      <c r="G225" s="158">
        <f>E225*F225</f>
        <v>0</v>
      </c>
      <c r="P225" s="216">
        <v>2</v>
      </c>
      <c r="Q225" s="216">
        <f>IF(P225=1,G225,0)</f>
        <v>0</v>
      </c>
      <c r="R225" s="131">
        <f>IF(P225=2,G225,0)</f>
        <v>0</v>
      </c>
      <c r="S225" s="131">
        <f>IF(P225=3,G225,0)</f>
        <v>0</v>
      </c>
      <c r="T225" s="131">
        <f>IF(P225=4,G225,0)</f>
        <v>0</v>
      </c>
      <c r="U225" s="131">
        <f>IF(P225=5,G225,0)</f>
        <v>0</v>
      </c>
      <c r="AQ225" s="152">
        <v>1</v>
      </c>
      <c r="AR225" s="152">
        <v>7</v>
      </c>
      <c r="BP225" s="131">
        <v>5.9000000000000003E-4</v>
      </c>
    </row>
    <row r="226" spans="1:68" x14ac:dyDescent="0.2">
      <c r="A226" s="159"/>
      <c r="B226" s="161"/>
      <c r="C226" s="241" t="s">
        <v>205</v>
      </c>
      <c r="D226" s="242"/>
      <c r="E226" s="162">
        <v>1</v>
      </c>
      <c r="F226" s="163"/>
      <c r="G226" s="164"/>
      <c r="P226" s="216"/>
      <c r="Q226" s="216"/>
    </row>
    <row r="227" spans="1:68" x14ac:dyDescent="0.2">
      <c r="A227" s="159"/>
      <c r="B227" s="161"/>
      <c r="C227" s="241" t="s">
        <v>206</v>
      </c>
      <c r="D227" s="242"/>
      <c r="E227" s="162">
        <v>1</v>
      </c>
      <c r="F227" s="163"/>
      <c r="G227" s="164"/>
      <c r="P227" s="216"/>
      <c r="Q227" s="216"/>
    </row>
    <row r="228" spans="1:68" x14ac:dyDescent="0.2">
      <c r="A228" s="153">
        <v>68</v>
      </c>
      <c r="B228" s="154" t="s">
        <v>258</v>
      </c>
      <c r="C228" s="155" t="s">
        <v>259</v>
      </c>
      <c r="D228" s="156" t="s">
        <v>61</v>
      </c>
      <c r="E228" s="215">
        <v>0</v>
      </c>
      <c r="F228" s="215">
        <v>0</v>
      </c>
      <c r="G228" s="158">
        <f>E228*F228</f>
        <v>0</v>
      </c>
      <c r="P228" s="216">
        <v>2</v>
      </c>
      <c r="Q228" s="216">
        <f>IF(P228=1,G228,0)</f>
        <v>0</v>
      </c>
      <c r="R228" s="131">
        <f>IF(P228=2,G228,0)</f>
        <v>0</v>
      </c>
      <c r="S228" s="131">
        <f>IF(P228=3,G228,0)</f>
        <v>0</v>
      </c>
      <c r="T228" s="131">
        <f>IF(P228=4,G228,0)</f>
        <v>0</v>
      </c>
      <c r="U228" s="131">
        <f>IF(P228=5,G228,0)</f>
        <v>0</v>
      </c>
      <c r="AQ228" s="152">
        <v>7</v>
      </c>
      <c r="AR228" s="152">
        <v>1002</v>
      </c>
      <c r="BP228" s="131">
        <v>0</v>
      </c>
    </row>
    <row r="229" spans="1:68" x14ac:dyDescent="0.2">
      <c r="A229" s="165"/>
      <c r="B229" s="166" t="s">
        <v>76</v>
      </c>
      <c r="C229" s="167" t="str">
        <f>CONCATENATE(B224," ",C224)</f>
        <v>725 Zařizovací předměty</v>
      </c>
      <c r="D229" s="168"/>
      <c r="E229" s="169"/>
      <c r="F229" s="170"/>
      <c r="G229" s="171">
        <f>SUM(G224:G228)</f>
        <v>0</v>
      </c>
      <c r="P229" s="216"/>
      <c r="Q229" s="217">
        <f>SUM(Q224:Q228)</f>
        <v>0</v>
      </c>
      <c r="R229" s="172">
        <f>SUM(R224:R228)</f>
        <v>0</v>
      </c>
      <c r="S229" s="172">
        <f>SUM(S224:S228)</f>
        <v>0</v>
      </c>
      <c r="T229" s="172">
        <f>SUM(T224:T228)</f>
        <v>0</v>
      </c>
      <c r="U229" s="172">
        <f>SUM(U224:U228)</f>
        <v>0</v>
      </c>
    </row>
    <row r="230" spans="1:68" x14ac:dyDescent="0.2">
      <c r="A230" s="146" t="s">
        <v>73</v>
      </c>
      <c r="B230" s="147" t="s">
        <v>260</v>
      </c>
      <c r="C230" s="148" t="s">
        <v>261</v>
      </c>
      <c r="D230" s="149"/>
      <c r="E230" s="150"/>
      <c r="F230" s="150"/>
      <c r="G230" s="151"/>
      <c r="P230" s="216"/>
      <c r="Q230" s="216"/>
    </row>
    <row r="231" spans="1:68" x14ac:dyDescent="0.2">
      <c r="A231" s="153">
        <v>69</v>
      </c>
      <c r="B231" s="154" t="s">
        <v>262</v>
      </c>
      <c r="C231" s="155" t="s">
        <v>263</v>
      </c>
      <c r="D231" s="156" t="s">
        <v>257</v>
      </c>
      <c r="E231" s="157">
        <v>1</v>
      </c>
      <c r="F231" s="157">
        <f>'Příloha elektro'!G69</f>
        <v>0</v>
      </c>
      <c r="G231" s="158">
        <f>E231*F231</f>
        <v>0</v>
      </c>
      <c r="P231" s="216">
        <v>4</v>
      </c>
      <c r="Q231" s="216">
        <f>IF(P231=1,G231,0)</f>
        <v>0</v>
      </c>
      <c r="R231" s="131">
        <f>IF(P231=2,G231,0)</f>
        <v>0</v>
      </c>
      <c r="S231" s="131">
        <f>IF(P231=3,G231,0)</f>
        <v>0</v>
      </c>
      <c r="T231" s="131">
        <f>IF(P231=4,G231,0)</f>
        <v>0</v>
      </c>
      <c r="U231" s="131">
        <f>IF(P231=5,G231,0)</f>
        <v>0</v>
      </c>
      <c r="AQ231" s="152">
        <v>1</v>
      </c>
      <c r="AR231" s="152">
        <v>9</v>
      </c>
      <c r="BP231" s="131">
        <v>0</v>
      </c>
    </row>
    <row r="232" spans="1:68" x14ac:dyDescent="0.2">
      <c r="A232" s="159"/>
      <c r="B232" s="160"/>
      <c r="C232" s="243"/>
      <c r="D232" s="244"/>
      <c r="E232" s="244"/>
      <c r="F232" s="244"/>
      <c r="G232" s="245"/>
      <c r="P232" s="216"/>
      <c r="Q232" s="216"/>
    </row>
    <row r="233" spans="1:68" x14ac:dyDescent="0.2">
      <c r="A233" s="165"/>
      <c r="B233" s="166" t="s">
        <v>76</v>
      </c>
      <c r="C233" s="167" t="str">
        <f>CONCATENATE(B230," ",C230)</f>
        <v>M21 Elektromontáže</v>
      </c>
      <c r="D233" s="168"/>
      <c r="E233" s="169"/>
      <c r="F233" s="170"/>
      <c r="G233" s="171">
        <f>SUM(G230:G232)</f>
        <v>0</v>
      </c>
      <c r="P233" s="216"/>
      <c r="Q233" s="217">
        <f>SUM(Q230:Q232)</f>
        <v>0</v>
      </c>
      <c r="R233" s="172">
        <f>SUM(R230:R232)</f>
        <v>0</v>
      </c>
      <c r="S233" s="172">
        <f>SUM(S230:S232)</f>
        <v>0</v>
      </c>
      <c r="T233" s="172">
        <f>SUM(T230:T232)</f>
        <v>0</v>
      </c>
      <c r="U233" s="172">
        <f>SUM(U230:U232)</f>
        <v>0</v>
      </c>
    </row>
    <row r="234" spans="1:68" x14ac:dyDescent="0.2">
      <c r="A234" s="146" t="s">
        <v>73</v>
      </c>
      <c r="B234" s="147" t="s">
        <v>264</v>
      </c>
      <c r="C234" s="148" t="s">
        <v>265</v>
      </c>
      <c r="D234" s="149"/>
      <c r="E234" s="150"/>
      <c r="F234" s="150"/>
      <c r="G234" s="151"/>
      <c r="P234" s="216"/>
      <c r="Q234" s="216"/>
    </row>
    <row r="235" spans="1:68" x14ac:dyDescent="0.2">
      <c r="A235" s="153">
        <v>70</v>
      </c>
      <c r="B235" s="154" t="s">
        <v>266</v>
      </c>
      <c r="C235" s="155" t="s">
        <v>267</v>
      </c>
      <c r="D235" s="156" t="s">
        <v>126</v>
      </c>
      <c r="E235" s="157">
        <v>10.74</v>
      </c>
      <c r="F235" s="215">
        <v>0</v>
      </c>
      <c r="G235" s="158">
        <f t="shared" ref="G235:G240" si="0">E235*F235</f>
        <v>0</v>
      </c>
      <c r="P235" s="216">
        <v>1</v>
      </c>
      <c r="Q235" s="216">
        <f>IF(P235=1,G235,0)</f>
        <v>0</v>
      </c>
      <c r="R235" s="131">
        <f>IF(P235=2,G235,0)</f>
        <v>0</v>
      </c>
      <c r="S235" s="131">
        <f>IF(P235=3,G235,0)</f>
        <v>0</v>
      </c>
      <c r="T235" s="131">
        <f>IF(P235=4,G235,0)</f>
        <v>0</v>
      </c>
      <c r="U235" s="131">
        <f>IF(P235=5,G235,0)</f>
        <v>0</v>
      </c>
      <c r="AQ235" s="152">
        <v>8</v>
      </c>
      <c r="AR235" s="152">
        <v>0</v>
      </c>
      <c r="BP235" s="131">
        <v>0</v>
      </c>
    </row>
    <row r="236" spans="1:68" x14ac:dyDescent="0.2">
      <c r="A236" s="153">
        <v>71</v>
      </c>
      <c r="B236" s="154" t="s">
        <v>268</v>
      </c>
      <c r="C236" s="155" t="s">
        <v>269</v>
      </c>
      <c r="D236" s="156" t="s">
        <v>126</v>
      </c>
      <c r="E236" s="157">
        <v>32.22</v>
      </c>
      <c r="F236" s="215">
        <v>0</v>
      </c>
      <c r="G236" s="158">
        <f t="shared" si="0"/>
        <v>0</v>
      </c>
      <c r="P236" s="216">
        <v>1</v>
      </c>
      <c r="Q236" s="216">
        <f>IF(P236=1,G236,0)</f>
        <v>0</v>
      </c>
      <c r="R236" s="131">
        <f>IF(P236=2,G236,0)</f>
        <v>0</v>
      </c>
      <c r="S236" s="131">
        <f>IF(P236=3,G236,0)</f>
        <v>0</v>
      </c>
      <c r="T236" s="131">
        <f>IF(P236=4,G236,0)</f>
        <v>0</v>
      </c>
      <c r="U236" s="131">
        <f>IF(P236=5,G236,0)</f>
        <v>0</v>
      </c>
      <c r="AQ236" s="152">
        <v>8</v>
      </c>
      <c r="AR236" s="152">
        <v>0</v>
      </c>
      <c r="BP236" s="131">
        <v>0</v>
      </c>
    </row>
    <row r="237" spans="1:68" x14ac:dyDescent="0.2">
      <c r="A237" s="153">
        <v>72</v>
      </c>
      <c r="B237" s="154" t="s">
        <v>270</v>
      </c>
      <c r="C237" s="155" t="s">
        <v>271</v>
      </c>
      <c r="D237" s="156" t="s">
        <v>126</v>
      </c>
      <c r="E237" s="157">
        <v>10.74</v>
      </c>
      <c r="F237" s="215">
        <v>0</v>
      </c>
      <c r="G237" s="158">
        <f t="shared" si="0"/>
        <v>0</v>
      </c>
      <c r="P237" s="216">
        <v>1</v>
      </c>
      <c r="Q237" s="216">
        <f>IF(P237=1,G237,0)</f>
        <v>0</v>
      </c>
      <c r="R237" s="131">
        <f>IF(P237=2,G237,0)</f>
        <v>0</v>
      </c>
      <c r="S237" s="131">
        <f>IF(P237=3,G237,0)</f>
        <v>0</v>
      </c>
      <c r="T237" s="131">
        <f>IF(P237=4,G237,0)</f>
        <v>0</v>
      </c>
      <c r="U237" s="131">
        <f>IF(P237=5,G237,0)</f>
        <v>0</v>
      </c>
      <c r="AQ237" s="152">
        <v>8</v>
      </c>
      <c r="AR237" s="152">
        <v>0</v>
      </c>
      <c r="BP237" s="131">
        <v>0</v>
      </c>
    </row>
    <row r="238" spans="1:68" x14ac:dyDescent="0.2">
      <c r="A238" s="153">
        <v>73</v>
      </c>
      <c r="B238" s="154" t="s">
        <v>272</v>
      </c>
      <c r="C238" s="155" t="s">
        <v>273</v>
      </c>
      <c r="D238" s="156" t="s">
        <v>126</v>
      </c>
      <c r="E238" s="157">
        <v>10.74</v>
      </c>
      <c r="F238" s="215">
        <v>0</v>
      </c>
      <c r="G238" s="158">
        <f t="shared" si="0"/>
        <v>0</v>
      </c>
      <c r="P238" s="216">
        <v>1</v>
      </c>
      <c r="Q238" s="216">
        <f>IF(P238=1,G238,0)</f>
        <v>0</v>
      </c>
      <c r="R238" s="131">
        <f>IF(P238=2,G238,0)</f>
        <v>0</v>
      </c>
      <c r="S238" s="131">
        <f>IF(P238=3,G238,0)</f>
        <v>0</v>
      </c>
      <c r="T238" s="131">
        <f>IF(P238=4,G238,0)</f>
        <v>0</v>
      </c>
      <c r="U238" s="131">
        <f>IF(P238=5,G238,0)</f>
        <v>0</v>
      </c>
      <c r="AQ238" s="152">
        <v>8</v>
      </c>
      <c r="AR238" s="152">
        <v>0</v>
      </c>
      <c r="BP238" s="131">
        <v>0</v>
      </c>
    </row>
    <row r="239" spans="1:68" x14ac:dyDescent="0.2">
      <c r="A239" s="153">
        <v>74</v>
      </c>
      <c r="B239" s="154" t="s">
        <v>274</v>
      </c>
      <c r="C239" s="155" t="s">
        <v>275</v>
      </c>
      <c r="D239" s="156" t="s">
        <v>126</v>
      </c>
      <c r="E239" s="157">
        <v>2.84</v>
      </c>
      <c r="F239" s="215">
        <v>0</v>
      </c>
      <c r="G239" s="158">
        <f t="shared" si="0"/>
        <v>0</v>
      </c>
      <c r="P239" s="216">
        <v>1</v>
      </c>
      <c r="Q239" s="216">
        <f>IF(P239=1,G239,0)</f>
        <v>0</v>
      </c>
      <c r="R239" s="131">
        <f>IF(P239=2,G239,0)</f>
        <v>0</v>
      </c>
      <c r="S239" s="131">
        <f>IF(P239=3,G239,0)</f>
        <v>0</v>
      </c>
      <c r="T239" s="131">
        <f>IF(P239=4,G239,0)</f>
        <v>0</v>
      </c>
      <c r="U239" s="131">
        <f>IF(P239=5,G239,0)</f>
        <v>0</v>
      </c>
      <c r="AQ239" s="152">
        <v>8</v>
      </c>
      <c r="AR239" s="152">
        <v>0</v>
      </c>
      <c r="BP239" s="131">
        <v>0</v>
      </c>
    </row>
    <row r="240" spans="1:68" x14ac:dyDescent="0.2">
      <c r="A240" s="153">
        <v>74</v>
      </c>
      <c r="B240" s="154" t="s">
        <v>274</v>
      </c>
      <c r="C240" s="155" t="s">
        <v>412</v>
      </c>
      <c r="D240" s="156" t="s">
        <v>126</v>
      </c>
      <c r="E240" s="157">
        <v>7.9</v>
      </c>
      <c r="F240" s="215">
        <v>0</v>
      </c>
      <c r="G240" s="158">
        <f t="shared" si="0"/>
        <v>0</v>
      </c>
      <c r="P240" s="216"/>
      <c r="Q240" s="216"/>
      <c r="AQ240" s="152"/>
      <c r="AR240" s="152"/>
    </row>
    <row r="241" spans="1:21" x14ac:dyDescent="0.2">
      <c r="A241" s="165"/>
      <c r="B241" s="166" t="s">
        <v>76</v>
      </c>
      <c r="C241" s="167" t="str">
        <f>CONCATENATE(B234," ",C234)</f>
        <v>D96 Přesuny suti a vybouraných hmot</v>
      </c>
      <c r="D241" s="168"/>
      <c r="E241" s="169"/>
      <c r="F241" s="170"/>
      <c r="G241" s="171">
        <f>G235+G236+G237+G238+G239+G240</f>
        <v>0</v>
      </c>
      <c r="P241" s="216"/>
      <c r="Q241" s="217">
        <f>SUM(Q234:Q239)</f>
        <v>0</v>
      </c>
      <c r="R241" s="172">
        <f>SUM(R234:R239)</f>
        <v>0</v>
      </c>
      <c r="S241" s="172">
        <f>SUM(S234:S239)</f>
        <v>0</v>
      </c>
      <c r="T241" s="172">
        <f>SUM(T234:T239)</f>
        <v>0</v>
      </c>
      <c r="U241" s="172">
        <f>SUM(U234:U239)</f>
        <v>0</v>
      </c>
    </row>
    <row r="242" spans="1:21" x14ac:dyDescent="0.2">
      <c r="E242" s="131"/>
      <c r="P242" s="216"/>
      <c r="Q242" s="216"/>
    </row>
    <row r="243" spans="1:21" x14ac:dyDescent="0.2">
      <c r="E243" s="131"/>
      <c r="P243" s="216"/>
      <c r="Q243" s="216"/>
    </row>
    <row r="244" spans="1:21" x14ac:dyDescent="0.2">
      <c r="E244" s="131"/>
    </row>
    <row r="245" spans="1:21" x14ac:dyDescent="0.2">
      <c r="E245" s="131"/>
    </row>
    <row r="246" spans="1:21" x14ac:dyDescent="0.2">
      <c r="E246" s="131"/>
    </row>
    <row r="247" spans="1:21" x14ac:dyDescent="0.2">
      <c r="E247" s="131"/>
    </row>
    <row r="248" spans="1:21" x14ac:dyDescent="0.2">
      <c r="E248" s="131"/>
    </row>
    <row r="249" spans="1:21" x14ac:dyDescent="0.2">
      <c r="E249" s="131"/>
    </row>
    <row r="250" spans="1:21" x14ac:dyDescent="0.2">
      <c r="E250" s="131"/>
    </row>
    <row r="251" spans="1:21" x14ac:dyDescent="0.2">
      <c r="E251" s="131"/>
    </row>
    <row r="252" spans="1:21" x14ac:dyDescent="0.2">
      <c r="E252" s="131"/>
    </row>
    <row r="253" spans="1:21" x14ac:dyDescent="0.2">
      <c r="E253" s="131"/>
    </row>
    <row r="254" spans="1:21" x14ac:dyDescent="0.2">
      <c r="E254" s="131"/>
    </row>
    <row r="255" spans="1:21" x14ac:dyDescent="0.2">
      <c r="E255" s="131"/>
    </row>
    <row r="256" spans="1:21" x14ac:dyDescent="0.2">
      <c r="E256" s="131"/>
    </row>
    <row r="257" spans="5:5" x14ac:dyDescent="0.2">
      <c r="E257" s="131"/>
    </row>
    <row r="258" spans="5:5" x14ac:dyDescent="0.2">
      <c r="E258" s="131"/>
    </row>
    <row r="259" spans="5:5" x14ac:dyDescent="0.2">
      <c r="E259" s="131"/>
    </row>
    <row r="260" spans="5:5" x14ac:dyDescent="0.2">
      <c r="E260" s="131"/>
    </row>
    <row r="261" spans="5:5" x14ac:dyDescent="0.2">
      <c r="E261" s="131"/>
    </row>
    <row r="262" spans="5:5" x14ac:dyDescent="0.2">
      <c r="E262" s="131"/>
    </row>
    <row r="263" spans="5:5" x14ac:dyDescent="0.2">
      <c r="E263" s="131"/>
    </row>
    <row r="264" spans="5:5" x14ac:dyDescent="0.2">
      <c r="E264" s="131"/>
    </row>
    <row r="265" spans="5:5" x14ac:dyDescent="0.2">
      <c r="E265" s="131"/>
    </row>
    <row r="266" spans="5:5" x14ac:dyDescent="0.2">
      <c r="E266" s="131"/>
    </row>
    <row r="267" spans="5:5" x14ac:dyDescent="0.2">
      <c r="E267" s="131"/>
    </row>
    <row r="268" spans="5:5" x14ac:dyDescent="0.2">
      <c r="E268" s="131"/>
    </row>
    <row r="269" spans="5:5" x14ac:dyDescent="0.2">
      <c r="E269" s="131"/>
    </row>
    <row r="270" spans="5:5" x14ac:dyDescent="0.2">
      <c r="E270" s="131"/>
    </row>
    <row r="271" spans="5:5" x14ac:dyDescent="0.2">
      <c r="E271" s="131"/>
    </row>
    <row r="272" spans="5:5" x14ac:dyDescent="0.2">
      <c r="E272" s="131"/>
    </row>
    <row r="273" spans="5:5" x14ac:dyDescent="0.2">
      <c r="E273" s="131"/>
    </row>
    <row r="274" spans="5:5" x14ac:dyDescent="0.2">
      <c r="E274" s="131"/>
    </row>
    <row r="275" spans="5:5" x14ac:dyDescent="0.2">
      <c r="E275" s="131"/>
    </row>
    <row r="276" spans="5:5" x14ac:dyDescent="0.2">
      <c r="E276" s="131"/>
    </row>
    <row r="277" spans="5:5" x14ac:dyDescent="0.2">
      <c r="E277" s="131"/>
    </row>
    <row r="278" spans="5:5" x14ac:dyDescent="0.2">
      <c r="E278" s="131"/>
    </row>
    <row r="279" spans="5:5" x14ac:dyDescent="0.2">
      <c r="E279" s="131"/>
    </row>
    <row r="280" spans="5:5" x14ac:dyDescent="0.2">
      <c r="E280" s="131"/>
    </row>
    <row r="281" spans="5:5" x14ac:dyDescent="0.2">
      <c r="E281" s="131"/>
    </row>
    <row r="282" spans="5:5" x14ac:dyDescent="0.2">
      <c r="E282" s="131"/>
    </row>
    <row r="283" spans="5:5" x14ac:dyDescent="0.2">
      <c r="E283" s="131"/>
    </row>
    <row r="284" spans="5:5" x14ac:dyDescent="0.2">
      <c r="E284" s="131"/>
    </row>
    <row r="285" spans="5:5" x14ac:dyDescent="0.2">
      <c r="E285" s="131"/>
    </row>
    <row r="286" spans="5:5" x14ac:dyDescent="0.2">
      <c r="E286" s="131"/>
    </row>
    <row r="287" spans="5:5" x14ac:dyDescent="0.2">
      <c r="E287" s="131"/>
    </row>
    <row r="288" spans="5:5" x14ac:dyDescent="0.2">
      <c r="E288" s="131"/>
    </row>
    <row r="289" spans="1:7" x14ac:dyDescent="0.2">
      <c r="E289" s="131"/>
    </row>
    <row r="290" spans="1:7" x14ac:dyDescent="0.2">
      <c r="E290" s="131"/>
    </row>
    <row r="291" spans="1:7" x14ac:dyDescent="0.2">
      <c r="E291" s="131"/>
    </row>
    <row r="292" spans="1:7" x14ac:dyDescent="0.2">
      <c r="E292" s="131"/>
    </row>
    <row r="293" spans="1:7" x14ac:dyDescent="0.2">
      <c r="E293" s="131"/>
    </row>
    <row r="294" spans="1:7" x14ac:dyDescent="0.2">
      <c r="E294" s="131"/>
    </row>
    <row r="295" spans="1:7" x14ac:dyDescent="0.2">
      <c r="E295" s="131"/>
    </row>
    <row r="296" spans="1:7" x14ac:dyDescent="0.2">
      <c r="E296" s="131"/>
    </row>
    <row r="297" spans="1:7" x14ac:dyDescent="0.2">
      <c r="E297" s="131"/>
    </row>
    <row r="298" spans="1:7" x14ac:dyDescent="0.2">
      <c r="E298" s="131"/>
    </row>
    <row r="299" spans="1:7" x14ac:dyDescent="0.2">
      <c r="E299" s="131"/>
    </row>
    <row r="300" spans="1:7" x14ac:dyDescent="0.2">
      <c r="A300" s="173"/>
      <c r="B300" s="173"/>
    </row>
    <row r="301" spans="1:7" x14ac:dyDescent="0.2">
      <c r="C301" s="175"/>
      <c r="D301" s="175"/>
      <c r="E301" s="176"/>
      <c r="F301" s="175"/>
      <c r="G301" s="177"/>
    </row>
    <row r="302" spans="1:7" x14ac:dyDescent="0.2">
      <c r="A302" s="173"/>
      <c r="B302" s="173"/>
    </row>
  </sheetData>
  <mergeCells count="132">
    <mergeCell ref="C150:D150"/>
    <mergeCell ref="C151:D151"/>
    <mergeCell ref="C173:D173"/>
    <mergeCell ref="C175:D175"/>
    <mergeCell ref="C177:D177"/>
    <mergeCell ref="C136:D136"/>
    <mergeCell ref="C140:D140"/>
    <mergeCell ref="C164:D164"/>
    <mergeCell ref="C166:D166"/>
    <mergeCell ref="C168:D168"/>
    <mergeCell ref="C169:D169"/>
    <mergeCell ref="C171:D171"/>
    <mergeCell ref="C153:D153"/>
    <mergeCell ref="C154:D154"/>
    <mergeCell ref="C156:D156"/>
    <mergeCell ref="C12:D12"/>
    <mergeCell ref="C13:D13"/>
    <mergeCell ref="C14:D14"/>
    <mergeCell ref="A1:G1"/>
    <mergeCell ref="A3:B3"/>
    <mergeCell ref="A5:B5"/>
    <mergeCell ref="E5:G5"/>
    <mergeCell ref="C10:D10"/>
    <mergeCell ref="C102:D102"/>
    <mergeCell ref="C32:D32"/>
    <mergeCell ref="C15:D15"/>
    <mergeCell ref="C17:D17"/>
    <mergeCell ref="C18:D18"/>
    <mergeCell ref="C19:D19"/>
    <mergeCell ref="C20:D20"/>
    <mergeCell ref="C22:D22"/>
    <mergeCell ref="C24:D24"/>
    <mergeCell ref="C25:D25"/>
    <mergeCell ref="C27:D27"/>
    <mergeCell ref="C29:D29"/>
    <mergeCell ref="C30:D30"/>
    <mergeCell ref="C46:D46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60:D60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8:D58"/>
    <mergeCell ref="C80:D80"/>
    <mergeCell ref="C61:D61"/>
    <mergeCell ref="C63:D63"/>
    <mergeCell ref="C65:D65"/>
    <mergeCell ref="C66:D66"/>
    <mergeCell ref="C68:D68"/>
    <mergeCell ref="C69:D69"/>
    <mergeCell ref="C71:D71"/>
    <mergeCell ref="C73:D73"/>
    <mergeCell ref="C74:D74"/>
    <mergeCell ref="C75:D75"/>
    <mergeCell ref="C76:D76"/>
    <mergeCell ref="C82:D82"/>
    <mergeCell ref="C84:D84"/>
    <mergeCell ref="C85:D85"/>
    <mergeCell ref="C86:D86"/>
    <mergeCell ref="C87:D87"/>
    <mergeCell ref="C88:D88"/>
    <mergeCell ref="C116:D116"/>
    <mergeCell ref="C117:D117"/>
    <mergeCell ref="C119:D119"/>
    <mergeCell ref="C103:D103"/>
    <mergeCell ref="C105:D105"/>
    <mergeCell ref="C106:D106"/>
    <mergeCell ref="C232:G232"/>
    <mergeCell ref="C220:D220"/>
    <mergeCell ref="C221:D221"/>
    <mergeCell ref="C226:D226"/>
    <mergeCell ref="C227:D227"/>
    <mergeCell ref="C213:D213"/>
    <mergeCell ref="C214:D214"/>
    <mergeCell ref="C215:D215"/>
    <mergeCell ref="C179:D179"/>
    <mergeCell ref="C180:D180"/>
    <mergeCell ref="C201:D201"/>
    <mergeCell ref="C202:D202"/>
    <mergeCell ref="C204:D204"/>
    <mergeCell ref="C205:D205"/>
    <mergeCell ref="C206:D206"/>
    <mergeCell ref="C184:D184"/>
    <mergeCell ref="C185:D185"/>
    <mergeCell ref="C187:D187"/>
    <mergeCell ref="C188:D188"/>
    <mergeCell ref="C190:D190"/>
    <mergeCell ref="C191:D191"/>
    <mergeCell ref="C193:D193"/>
    <mergeCell ref="C194:D194"/>
    <mergeCell ref="C196:D196"/>
    <mergeCell ref="C197:D197"/>
    <mergeCell ref="C96:D96"/>
    <mergeCell ref="C97:D97"/>
    <mergeCell ref="C99:D99"/>
    <mergeCell ref="C131:D131"/>
    <mergeCell ref="C132:D132"/>
    <mergeCell ref="C90:D90"/>
    <mergeCell ref="C91:D91"/>
    <mergeCell ref="C93:D93"/>
    <mergeCell ref="C94:D94"/>
    <mergeCell ref="C100:D100"/>
    <mergeCell ref="C125:D125"/>
    <mergeCell ref="C128:D128"/>
    <mergeCell ref="C129:D129"/>
    <mergeCell ref="C123:D123"/>
    <mergeCell ref="C120:D120"/>
    <mergeCell ref="C122:D122"/>
    <mergeCell ref="C157:D157"/>
    <mergeCell ref="C159:D159"/>
    <mergeCell ref="C160:D160"/>
    <mergeCell ref="C144:D144"/>
    <mergeCell ref="C145:D145"/>
    <mergeCell ref="C147:D147"/>
    <mergeCell ref="C148:D148"/>
  </mergeCells>
  <printOptions gridLinesSet="0"/>
  <pageMargins left="0.59055118110236227" right="0.39370078740157483" top="0.59055118110236227" bottom="0.98425196850393704" header="0.19685039370078741" footer="0.51181102362204722"/>
  <pageSetup paperSize="9" orientation="portrait" horizont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1F7A1-44F2-479E-9AD3-F93138627EFE}">
  <dimension ref="A2:G69"/>
  <sheetViews>
    <sheetView topLeftCell="A25" workbookViewId="0">
      <selection activeCell="F40" sqref="F40"/>
    </sheetView>
  </sheetViews>
  <sheetFormatPr defaultRowHeight="12.75" x14ac:dyDescent="0.2"/>
  <cols>
    <col min="3" max="3" width="44.42578125" customWidth="1"/>
    <col min="4" max="4" width="6.42578125" customWidth="1"/>
    <col min="5" max="5" width="12.42578125" customWidth="1"/>
    <col min="6" max="6" width="11" customWidth="1"/>
    <col min="7" max="7" width="13.28515625" customWidth="1"/>
  </cols>
  <sheetData>
    <row r="2" spans="1:7" ht="15.75" x14ac:dyDescent="0.25">
      <c r="A2" s="248" t="s">
        <v>64</v>
      </c>
      <c r="B2" s="248"/>
      <c r="C2" s="248"/>
      <c r="D2" s="248"/>
      <c r="E2" s="248"/>
      <c r="F2" s="248"/>
      <c r="G2" s="248"/>
    </row>
    <row r="3" spans="1:7" ht="13.5" thickBot="1" x14ac:dyDescent="0.25">
      <c r="A3" s="132"/>
      <c r="B3" s="133"/>
      <c r="C3" s="134"/>
      <c r="D3" s="134"/>
      <c r="E3" s="135"/>
      <c r="F3" s="134"/>
      <c r="G3" s="134"/>
    </row>
    <row r="4" spans="1:7" ht="13.5" thickTop="1" x14ac:dyDescent="0.2">
      <c r="A4" s="230" t="s">
        <v>48</v>
      </c>
      <c r="B4" s="231"/>
      <c r="C4" s="84" t="s">
        <v>341</v>
      </c>
      <c r="D4" s="136"/>
      <c r="E4" s="137" t="s">
        <v>65</v>
      </c>
      <c r="F4" s="138">
        <f>[1]Rekapitulace!H2</f>
        <v>0</v>
      </c>
      <c r="G4" s="139"/>
    </row>
    <row r="5" spans="1:7" x14ac:dyDescent="0.2">
      <c r="A5" s="184"/>
      <c r="B5" s="185"/>
      <c r="C5" s="186" t="s">
        <v>340</v>
      </c>
      <c r="D5" s="192"/>
      <c r="E5" s="193"/>
      <c r="F5" s="194"/>
      <c r="G5" s="195"/>
    </row>
    <row r="6" spans="1:7" ht="13.5" thickBot="1" x14ac:dyDescent="0.25">
      <c r="A6" s="249" t="s">
        <v>50</v>
      </c>
      <c r="B6" s="233"/>
      <c r="C6" s="90" t="s">
        <v>284</v>
      </c>
      <c r="D6" s="140"/>
      <c r="E6" s="250">
        <f>[1]Rekapitulace!G3</f>
        <v>0</v>
      </c>
      <c r="F6" s="251"/>
      <c r="G6" s="252"/>
    </row>
    <row r="7" spans="1:7" ht="13.5" thickTop="1" x14ac:dyDescent="0.2">
      <c r="A7" s="141"/>
      <c r="B7" s="132"/>
      <c r="C7" s="132"/>
      <c r="D7" s="132"/>
      <c r="E7" s="142"/>
      <c r="F7" s="132"/>
      <c r="G7" s="132"/>
    </row>
    <row r="8" spans="1:7" x14ac:dyDescent="0.2">
      <c r="A8" s="143" t="s">
        <v>66</v>
      </c>
      <c r="B8" s="144" t="s">
        <v>67</v>
      </c>
      <c r="C8" s="144" t="s">
        <v>68</v>
      </c>
      <c r="D8" s="144" t="s">
        <v>69</v>
      </c>
      <c r="E8" s="144" t="s">
        <v>70</v>
      </c>
      <c r="F8" s="144" t="s">
        <v>71</v>
      </c>
      <c r="G8" s="145" t="s">
        <v>72</v>
      </c>
    </row>
    <row r="9" spans="1:7" x14ac:dyDescent="0.2">
      <c r="A9" s="146" t="s">
        <v>73</v>
      </c>
      <c r="B9" s="147" t="s">
        <v>161</v>
      </c>
      <c r="C9" s="148" t="s">
        <v>162</v>
      </c>
      <c r="D9" s="149"/>
      <c r="E9" s="150"/>
      <c r="F9" s="150"/>
      <c r="G9" s="151"/>
    </row>
    <row r="10" spans="1:7" x14ac:dyDescent="0.2">
      <c r="A10" s="153">
        <v>1</v>
      </c>
      <c r="B10" s="154" t="s">
        <v>285</v>
      </c>
      <c r="C10" s="155" t="s">
        <v>286</v>
      </c>
      <c r="D10" s="156" t="s">
        <v>83</v>
      </c>
      <c r="E10" s="157">
        <f>E11</f>
        <v>20</v>
      </c>
      <c r="F10" s="215">
        <v>0</v>
      </c>
      <c r="G10" s="158">
        <f>E10*F10</f>
        <v>0</v>
      </c>
    </row>
    <row r="11" spans="1:7" x14ac:dyDescent="0.2">
      <c r="A11" s="159"/>
      <c r="B11" s="161"/>
      <c r="C11" s="241" t="s">
        <v>342</v>
      </c>
      <c r="D11" s="242"/>
      <c r="E11" s="162">
        <v>20</v>
      </c>
      <c r="F11" s="163"/>
      <c r="G11" s="164"/>
    </row>
    <row r="12" spans="1:7" ht="24" customHeight="1" x14ac:dyDescent="0.2">
      <c r="A12" s="153">
        <v>2</v>
      </c>
      <c r="B12" s="154" t="s">
        <v>287</v>
      </c>
      <c r="C12" s="155" t="s">
        <v>288</v>
      </c>
      <c r="D12" s="156" t="s">
        <v>165</v>
      </c>
      <c r="E12" s="157">
        <v>1</v>
      </c>
      <c r="F12" s="215">
        <v>0</v>
      </c>
      <c r="G12" s="158">
        <f>E12*F12</f>
        <v>0</v>
      </c>
    </row>
    <row r="13" spans="1:7" ht="22.5" customHeight="1" x14ac:dyDescent="0.2">
      <c r="A13" s="153">
        <v>3</v>
      </c>
      <c r="B13" s="154" t="s">
        <v>289</v>
      </c>
      <c r="C13" s="155" t="s">
        <v>290</v>
      </c>
      <c r="D13" s="156" t="s">
        <v>165</v>
      </c>
      <c r="E13" s="157">
        <v>1</v>
      </c>
      <c r="F13" s="215">
        <v>0</v>
      </c>
      <c r="G13" s="158">
        <f>E13*F13</f>
        <v>0</v>
      </c>
    </row>
    <row r="14" spans="1:7" x14ac:dyDescent="0.2">
      <c r="A14" s="165"/>
      <c r="B14" s="166" t="s">
        <v>76</v>
      </c>
      <c r="C14" s="167" t="str">
        <f>CONCATENATE(B9," ",C9)</f>
        <v>11 Přípravné a přidružené práce</v>
      </c>
      <c r="D14" s="168"/>
      <c r="E14" s="169"/>
      <c r="F14" s="170"/>
      <c r="G14" s="171">
        <f>SUM(G9:G13)</f>
        <v>0</v>
      </c>
    </row>
    <row r="15" spans="1:7" x14ac:dyDescent="0.2">
      <c r="A15" s="146" t="s">
        <v>73</v>
      </c>
      <c r="B15" s="147" t="s">
        <v>184</v>
      </c>
      <c r="C15" s="148" t="s">
        <v>185</v>
      </c>
      <c r="D15" s="149"/>
      <c r="E15" s="150"/>
      <c r="F15" s="150"/>
      <c r="G15" s="151"/>
    </row>
    <row r="16" spans="1:7" x14ac:dyDescent="0.2">
      <c r="A16" s="153">
        <v>4</v>
      </c>
      <c r="B16" s="154" t="s">
        <v>291</v>
      </c>
      <c r="C16" s="155" t="s">
        <v>292</v>
      </c>
      <c r="D16" s="156" t="s">
        <v>104</v>
      </c>
      <c r="E16" s="157">
        <v>68</v>
      </c>
      <c r="F16" s="215">
        <v>0</v>
      </c>
      <c r="G16" s="158">
        <f>E16*F16</f>
        <v>0</v>
      </c>
    </row>
    <row r="17" spans="1:7" x14ac:dyDescent="0.2">
      <c r="A17" s="153">
        <v>5</v>
      </c>
      <c r="B17" s="154" t="s">
        <v>293</v>
      </c>
      <c r="C17" s="155" t="s">
        <v>294</v>
      </c>
      <c r="D17" s="156" t="s">
        <v>87</v>
      </c>
      <c r="E17" s="157">
        <f>E18</f>
        <v>10.199999999999999</v>
      </c>
      <c r="F17" s="215">
        <v>0</v>
      </c>
      <c r="G17" s="158">
        <f>E17*F17</f>
        <v>0</v>
      </c>
    </row>
    <row r="18" spans="1:7" x14ac:dyDescent="0.2">
      <c r="A18" s="159"/>
      <c r="B18" s="161"/>
      <c r="C18" s="241" t="s">
        <v>343</v>
      </c>
      <c r="D18" s="242"/>
      <c r="E18" s="162">
        <v>10.199999999999999</v>
      </c>
      <c r="F18" s="163"/>
      <c r="G18" s="164"/>
    </row>
    <row r="19" spans="1:7" x14ac:dyDescent="0.2">
      <c r="A19" s="165"/>
      <c r="B19" s="166" t="s">
        <v>76</v>
      </c>
      <c r="C19" s="167" t="str">
        <f>CONCATENATE(B15," ",C15)</f>
        <v>4 Vodorovné konstrukce</v>
      </c>
      <c r="D19" s="168"/>
      <c r="E19" s="169"/>
      <c r="F19" s="170"/>
      <c r="G19" s="171">
        <f>SUM(G15:G18)</f>
        <v>0</v>
      </c>
    </row>
    <row r="20" spans="1:7" x14ac:dyDescent="0.2">
      <c r="A20" s="146" t="s">
        <v>73</v>
      </c>
      <c r="B20" s="147" t="s">
        <v>189</v>
      </c>
      <c r="C20" s="148" t="s">
        <v>190</v>
      </c>
      <c r="D20" s="149"/>
      <c r="E20" s="150"/>
      <c r="F20" s="150"/>
      <c r="G20" s="151"/>
    </row>
    <row r="21" spans="1:7" ht="22.5" x14ac:dyDescent="0.2">
      <c r="A21" s="153">
        <v>6</v>
      </c>
      <c r="B21" s="154" t="s">
        <v>295</v>
      </c>
      <c r="C21" s="155" t="s">
        <v>296</v>
      </c>
      <c r="D21" s="156" t="s">
        <v>104</v>
      </c>
      <c r="E21" s="157">
        <f>E22</f>
        <v>10</v>
      </c>
      <c r="F21" s="215">
        <v>0</v>
      </c>
      <c r="G21" s="158">
        <f>E21*F21</f>
        <v>0</v>
      </c>
    </row>
    <row r="22" spans="1:7" x14ac:dyDescent="0.2">
      <c r="A22" s="159"/>
      <c r="B22" s="161"/>
      <c r="C22" s="241" t="s">
        <v>344</v>
      </c>
      <c r="D22" s="242"/>
      <c r="E22" s="162">
        <v>10</v>
      </c>
      <c r="F22" s="163"/>
      <c r="G22" s="164"/>
    </row>
    <row r="23" spans="1:7" x14ac:dyDescent="0.2">
      <c r="A23" s="153">
        <v>7</v>
      </c>
      <c r="B23" s="154" t="s">
        <v>297</v>
      </c>
      <c r="C23" s="155" t="s">
        <v>298</v>
      </c>
      <c r="D23" s="156" t="s">
        <v>83</v>
      </c>
      <c r="E23" s="157">
        <f>E24</f>
        <v>20</v>
      </c>
      <c r="F23" s="215">
        <v>0</v>
      </c>
      <c r="G23" s="158">
        <f>E23*F23</f>
        <v>0</v>
      </c>
    </row>
    <row r="24" spans="1:7" x14ac:dyDescent="0.2">
      <c r="A24" s="159"/>
      <c r="B24" s="161"/>
      <c r="C24" s="241" t="s">
        <v>345</v>
      </c>
      <c r="D24" s="242"/>
      <c r="E24" s="162">
        <v>20</v>
      </c>
      <c r="F24" s="163"/>
      <c r="G24" s="164"/>
    </row>
    <row r="25" spans="1:7" ht="22.5" x14ac:dyDescent="0.2">
      <c r="A25" s="153">
        <v>8</v>
      </c>
      <c r="B25" s="154" t="s">
        <v>299</v>
      </c>
      <c r="C25" s="155" t="s">
        <v>300</v>
      </c>
      <c r="D25" s="156" t="s">
        <v>83</v>
      </c>
      <c r="E25" s="157">
        <v>10</v>
      </c>
      <c r="F25" s="215">
        <v>0</v>
      </c>
      <c r="G25" s="158">
        <f>E25*F25</f>
        <v>0</v>
      </c>
    </row>
    <row r="26" spans="1:7" x14ac:dyDescent="0.2">
      <c r="A26" s="159"/>
      <c r="B26" s="161"/>
      <c r="C26" s="241" t="s">
        <v>301</v>
      </c>
      <c r="D26" s="242"/>
      <c r="E26" s="162">
        <v>10</v>
      </c>
      <c r="F26" s="163"/>
      <c r="G26" s="164"/>
    </row>
    <row r="27" spans="1:7" x14ac:dyDescent="0.2">
      <c r="A27" s="165"/>
      <c r="B27" s="166" t="s">
        <v>76</v>
      </c>
      <c r="C27" s="167" t="str">
        <f>CONCATENATE(B20," ",C20)</f>
        <v>61 Upravy povrchů vnitřní</v>
      </c>
      <c r="D27" s="168"/>
      <c r="E27" s="169"/>
      <c r="F27" s="170"/>
      <c r="G27" s="171">
        <f>SUM(G20:G26)</f>
        <v>0</v>
      </c>
    </row>
    <row r="28" spans="1:7" x14ac:dyDescent="0.2">
      <c r="A28" s="146" t="s">
        <v>73</v>
      </c>
      <c r="B28" s="147" t="s">
        <v>302</v>
      </c>
      <c r="C28" s="148" t="s">
        <v>303</v>
      </c>
      <c r="D28" s="149"/>
      <c r="E28" s="150"/>
      <c r="F28" s="150"/>
      <c r="G28" s="151"/>
    </row>
    <row r="29" spans="1:7" x14ac:dyDescent="0.2">
      <c r="A29" s="153">
        <v>9</v>
      </c>
      <c r="B29" s="154" t="s">
        <v>304</v>
      </c>
      <c r="C29" s="155" t="s">
        <v>305</v>
      </c>
      <c r="D29" s="156" t="s">
        <v>83</v>
      </c>
      <c r="E29" s="157">
        <v>30</v>
      </c>
      <c r="F29" s="215">
        <v>0</v>
      </c>
      <c r="G29" s="158">
        <f>E29*F29</f>
        <v>0</v>
      </c>
    </row>
    <row r="30" spans="1:7" x14ac:dyDescent="0.2">
      <c r="A30" s="159"/>
      <c r="B30" s="161"/>
      <c r="C30" s="241" t="s">
        <v>306</v>
      </c>
      <c r="D30" s="242"/>
      <c r="E30" s="162">
        <v>30</v>
      </c>
      <c r="F30" s="163"/>
      <c r="G30" s="164"/>
    </row>
    <row r="31" spans="1:7" x14ac:dyDescent="0.2">
      <c r="A31" s="165"/>
      <c r="B31" s="166" t="s">
        <v>76</v>
      </c>
      <c r="C31" s="167" t="str">
        <f>CONCATENATE(B28," ",C28)</f>
        <v>94 Lešení a stavební výtahy</v>
      </c>
      <c r="D31" s="168"/>
      <c r="E31" s="169"/>
      <c r="F31" s="170"/>
      <c r="G31" s="171">
        <f>SUM(G28:G30)</f>
        <v>0</v>
      </c>
    </row>
    <row r="32" spans="1:7" x14ac:dyDescent="0.2">
      <c r="A32" s="146" t="s">
        <v>73</v>
      </c>
      <c r="B32" s="147" t="s">
        <v>307</v>
      </c>
      <c r="C32" s="148" t="s">
        <v>308</v>
      </c>
      <c r="D32" s="149"/>
      <c r="E32" s="150"/>
      <c r="F32" s="150"/>
      <c r="G32" s="151"/>
    </row>
    <row r="33" spans="1:7" x14ac:dyDescent="0.2">
      <c r="A33" s="153">
        <v>10</v>
      </c>
      <c r="B33" s="154" t="s">
        <v>309</v>
      </c>
      <c r="C33" s="155" t="s">
        <v>310</v>
      </c>
      <c r="D33" s="156" t="s">
        <v>83</v>
      </c>
      <c r="E33" s="157">
        <v>60</v>
      </c>
      <c r="F33" s="215">
        <v>0</v>
      </c>
      <c r="G33" s="158">
        <f>E33*F33</f>
        <v>0</v>
      </c>
    </row>
    <row r="34" spans="1:7" x14ac:dyDescent="0.2">
      <c r="A34" s="159"/>
      <c r="B34" s="161"/>
      <c r="C34" s="241" t="s">
        <v>311</v>
      </c>
      <c r="D34" s="242"/>
      <c r="E34" s="162">
        <v>60</v>
      </c>
      <c r="F34" s="163"/>
      <c r="G34" s="164"/>
    </row>
    <row r="35" spans="1:7" x14ac:dyDescent="0.2">
      <c r="A35" s="165"/>
      <c r="B35" s="166" t="s">
        <v>76</v>
      </c>
      <c r="C35" s="167" t="str">
        <f>CONCATENATE(B32," ",C32)</f>
        <v>95 Dokončovací konstrukce na pozemních stavbách</v>
      </c>
      <c r="D35" s="168"/>
      <c r="E35" s="169"/>
      <c r="F35" s="170"/>
      <c r="G35" s="171">
        <f>SUM(G32:G34)</f>
        <v>0</v>
      </c>
    </row>
    <row r="36" spans="1:7" x14ac:dyDescent="0.2">
      <c r="A36" s="146" t="s">
        <v>73</v>
      </c>
      <c r="B36" s="147" t="s">
        <v>221</v>
      </c>
      <c r="C36" s="148" t="s">
        <v>222</v>
      </c>
      <c r="D36" s="149"/>
      <c r="E36" s="150"/>
      <c r="F36" s="150"/>
      <c r="G36" s="151"/>
    </row>
    <row r="37" spans="1:7" x14ac:dyDescent="0.2">
      <c r="A37" s="153">
        <v>11</v>
      </c>
      <c r="B37" s="154" t="s">
        <v>312</v>
      </c>
      <c r="C37" s="155" t="s">
        <v>313</v>
      </c>
      <c r="D37" s="156" t="s">
        <v>104</v>
      </c>
      <c r="E37" s="157">
        <v>0.9</v>
      </c>
      <c r="F37" s="215">
        <v>0</v>
      </c>
      <c r="G37" s="158">
        <f>E37*F37</f>
        <v>0</v>
      </c>
    </row>
    <row r="38" spans="1:7" x14ac:dyDescent="0.2">
      <c r="A38" s="159"/>
      <c r="B38" s="161"/>
      <c r="C38" s="241" t="s">
        <v>314</v>
      </c>
      <c r="D38" s="242"/>
      <c r="E38" s="162">
        <v>0.9</v>
      </c>
      <c r="F38" s="163"/>
      <c r="G38" s="164"/>
    </row>
    <row r="39" spans="1:7" x14ac:dyDescent="0.2">
      <c r="A39" s="153">
        <v>12</v>
      </c>
      <c r="B39" s="154" t="s">
        <v>315</v>
      </c>
      <c r="C39" s="155" t="s">
        <v>316</v>
      </c>
      <c r="D39" s="156" t="s">
        <v>104</v>
      </c>
      <c r="E39" s="157">
        <v>20</v>
      </c>
      <c r="F39" s="215">
        <v>0</v>
      </c>
      <c r="G39" s="158">
        <f>E39*F39</f>
        <v>0</v>
      </c>
    </row>
    <row r="40" spans="1:7" x14ac:dyDescent="0.2">
      <c r="A40" s="159"/>
      <c r="B40" s="161"/>
      <c r="C40" s="241" t="s">
        <v>317</v>
      </c>
      <c r="D40" s="242"/>
      <c r="E40" s="162">
        <v>20</v>
      </c>
      <c r="F40" s="163"/>
      <c r="G40" s="164"/>
    </row>
    <row r="41" spans="1:7" x14ac:dyDescent="0.2">
      <c r="A41" s="165"/>
      <c r="B41" s="166" t="s">
        <v>76</v>
      </c>
      <c r="C41" s="167" t="str">
        <f>CONCATENATE(B36," ",C36)</f>
        <v>97 Prorážení otvorů</v>
      </c>
      <c r="D41" s="168"/>
      <c r="E41" s="169"/>
      <c r="F41" s="170"/>
      <c r="G41" s="171">
        <f>SUM(G36:G40)</f>
        <v>0</v>
      </c>
    </row>
    <row r="42" spans="1:7" x14ac:dyDescent="0.2">
      <c r="A42" s="146" t="s">
        <v>73</v>
      </c>
      <c r="B42" s="147" t="s">
        <v>232</v>
      </c>
      <c r="C42" s="148" t="s">
        <v>233</v>
      </c>
      <c r="D42" s="149"/>
      <c r="E42" s="150"/>
      <c r="F42" s="150"/>
      <c r="G42" s="151"/>
    </row>
    <row r="43" spans="1:7" x14ac:dyDescent="0.2">
      <c r="A43" s="153">
        <v>13</v>
      </c>
      <c r="B43" s="154" t="s">
        <v>234</v>
      </c>
      <c r="C43" s="155" t="s">
        <v>235</v>
      </c>
      <c r="D43" s="156" t="s">
        <v>126</v>
      </c>
      <c r="E43" s="157">
        <v>7.48</v>
      </c>
      <c r="F43" s="215">
        <v>0</v>
      </c>
      <c r="G43" s="158">
        <f>E43*F43</f>
        <v>0</v>
      </c>
    </row>
    <row r="44" spans="1:7" x14ac:dyDescent="0.2">
      <c r="A44" s="165"/>
      <c r="B44" s="166" t="s">
        <v>76</v>
      </c>
      <c r="C44" s="167" t="str">
        <f>CONCATENATE(B42," ",C42)</f>
        <v>99 Staveništní přesun hmot</v>
      </c>
      <c r="D44" s="168"/>
      <c r="E44" s="169"/>
      <c r="F44" s="170"/>
      <c r="G44" s="171">
        <f>SUM(G42:G43)</f>
        <v>0</v>
      </c>
    </row>
    <row r="45" spans="1:7" x14ac:dyDescent="0.2">
      <c r="A45" s="146" t="s">
        <v>73</v>
      </c>
      <c r="B45" s="147" t="s">
        <v>318</v>
      </c>
      <c r="C45" s="148" t="s">
        <v>319</v>
      </c>
      <c r="D45" s="149"/>
      <c r="E45" s="150"/>
      <c r="F45" s="150"/>
      <c r="G45" s="151"/>
    </row>
    <row r="46" spans="1:7" x14ac:dyDescent="0.2">
      <c r="A46" s="153">
        <v>14</v>
      </c>
      <c r="B46" s="154" t="s">
        <v>320</v>
      </c>
      <c r="C46" s="155" t="s">
        <v>321</v>
      </c>
      <c r="D46" s="156" t="s">
        <v>83</v>
      </c>
      <c r="E46" s="157">
        <f>E47</f>
        <v>100</v>
      </c>
      <c r="F46" s="215">
        <v>0</v>
      </c>
      <c r="G46" s="158">
        <f>E46*F46</f>
        <v>0</v>
      </c>
    </row>
    <row r="47" spans="1:7" x14ac:dyDescent="0.2">
      <c r="A47" s="159"/>
      <c r="B47" s="161"/>
      <c r="C47" s="241" t="s">
        <v>346</v>
      </c>
      <c r="D47" s="242"/>
      <c r="E47" s="162">
        <v>100</v>
      </c>
      <c r="F47" s="163"/>
      <c r="G47" s="164"/>
    </row>
    <row r="48" spans="1:7" x14ac:dyDescent="0.2">
      <c r="A48" s="153">
        <v>15</v>
      </c>
      <c r="B48" s="154" t="s">
        <v>322</v>
      </c>
      <c r="C48" s="155" t="s">
        <v>323</v>
      </c>
      <c r="D48" s="156" t="s">
        <v>83</v>
      </c>
      <c r="E48" s="157">
        <f>E49</f>
        <v>100</v>
      </c>
      <c r="F48" s="215">
        <v>0</v>
      </c>
      <c r="G48" s="158">
        <f>E48*F48</f>
        <v>0</v>
      </c>
    </row>
    <row r="49" spans="1:7" x14ac:dyDescent="0.2">
      <c r="A49" s="159"/>
      <c r="B49" s="161"/>
      <c r="C49" s="241" t="s">
        <v>346</v>
      </c>
      <c r="D49" s="242"/>
      <c r="E49" s="162">
        <v>100</v>
      </c>
      <c r="F49" s="163"/>
      <c r="G49" s="164"/>
    </row>
    <row r="50" spans="1:7" x14ac:dyDescent="0.2">
      <c r="A50" s="153">
        <v>16</v>
      </c>
      <c r="B50" s="154" t="s">
        <v>324</v>
      </c>
      <c r="C50" s="155" t="s">
        <v>325</v>
      </c>
      <c r="D50" s="156" t="s">
        <v>83</v>
      </c>
      <c r="E50" s="157">
        <f>E51</f>
        <v>100</v>
      </c>
      <c r="F50" s="215">
        <v>0</v>
      </c>
      <c r="G50" s="158">
        <f>E50*F50</f>
        <v>0</v>
      </c>
    </row>
    <row r="51" spans="1:7" x14ac:dyDescent="0.2">
      <c r="A51" s="159"/>
      <c r="B51" s="161"/>
      <c r="C51" s="241" t="s">
        <v>346</v>
      </c>
      <c r="D51" s="242"/>
      <c r="E51" s="162">
        <v>100</v>
      </c>
      <c r="F51" s="163"/>
      <c r="G51" s="164"/>
    </row>
    <row r="52" spans="1:7" x14ac:dyDescent="0.2">
      <c r="A52" s="165"/>
      <c r="B52" s="166" t="s">
        <v>76</v>
      </c>
      <c r="C52" s="167" t="str">
        <f>CONCATENATE(B45," ",C45)</f>
        <v>784 Malby</v>
      </c>
      <c r="D52" s="168"/>
      <c r="E52" s="169"/>
      <c r="F52" s="170"/>
      <c r="G52" s="171">
        <f>SUM(G45:G51)</f>
        <v>0</v>
      </c>
    </row>
    <row r="53" spans="1:7" x14ac:dyDescent="0.2">
      <c r="A53" s="146" t="s">
        <v>73</v>
      </c>
      <c r="B53" s="147" t="s">
        <v>260</v>
      </c>
      <c r="C53" s="148" t="s">
        <v>261</v>
      </c>
      <c r="D53" s="149"/>
      <c r="E53" s="150"/>
      <c r="F53" s="150"/>
      <c r="G53" s="151"/>
    </row>
    <row r="54" spans="1:7" x14ac:dyDescent="0.2">
      <c r="A54" s="153">
        <v>17</v>
      </c>
      <c r="B54" s="154" t="s">
        <v>326</v>
      </c>
      <c r="C54" s="155" t="s">
        <v>327</v>
      </c>
      <c r="D54" s="156" t="s">
        <v>204</v>
      </c>
      <c r="E54" s="157">
        <v>1</v>
      </c>
      <c r="F54" s="215">
        <v>0</v>
      </c>
      <c r="G54" s="158">
        <f t="shared" ref="G54:G59" si="0">E54*F54</f>
        <v>0</v>
      </c>
    </row>
    <row r="55" spans="1:7" x14ac:dyDescent="0.2">
      <c r="A55" s="153">
        <v>18</v>
      </c>
      <c r="B55" s="154" t="s">
        <v>328</v>
      </c>
      <c r="C55" s="155" t="s">
        <v>329</v>
      </c>
      <c r="D55" s="156" t="s">
        <v>204</v>
      </c>
      <c r="E55" s="157">
        <v>1</v>
      </c>
      <c r="F55" s="215">
        <v>0</v>
      </c>
      <c r="G55" s="158">
        <f t="shared" si="0"/>
        <v>0</v>
      </c>
    </row>
    <row r="56" spans="1:7" x14ac:dyDescent="0.2">
      <c r="A56" s="153">
        <v>19</v>
      </c>
      <c r="B56" s="154" t="s">
        <v>330</v>
      </c>
      <c r="C56" s="155" t="s">
        <v>331</v>
      </c>
      <c r="D56" s="156" t="s">
        <v>104</v>
      </c>
      <c r="E56" s="157">
        <v>68</v>
      </c>
      <c r="F56" s="215">
        <v>0</v>
      </c>
      <c r="G56" s="158">
        <f t="shared" si="0"/>
        <v>0</v>
      </c>
    </row>
    <row r="57" spans="1:7" x14ac:dyDescent="0.2">
      <c r="A57" s="153">
        <v>20</v>
      </c>
      <c r="B57" s="154" t="s">
        <v>332</v>
      </c>
      <c r="C57" s="155" t="s">
        <v>333</v>
      </c>
      <c r="D57" s="156" t="s">
        <v>204</v>
      </c>
      <c r="E57" s="157">
        <v>1</v>
      </c>
      <c r="F57" s="215">
        <v>0</v>
      </c>
      <c r="G57" s="158">
        <f t="shared" si="0"/>
        <v>0</v>
      </c>
    </row>
    <row r="58" spans="1:7" x14ac:dyDescent="0.2">
      <c r="A58" s="153">
        <v>21</v>
      </c>
      <c r="B58" s="154" t="s">
        <v>334</v>
      </c>
      <c r="C58" s="155" t="s">
        <v>335</v>
      </c>
      <c r="D58" s="156" t="s">
        <v>104</v>
      </c>
      <c r="E58" s="157">
        <v>76</v>
      </c>
      <c r="F58" s="215">
        <v>0</v>
      </c>
      <c r="G58" s="158">
        <f t="shared" si="0"/>
        <v>0</v>
      </c>
    </row>
    <row r="59" spans="1:7" x14ac:dyDescent="0.2">
      <c r="A59" s="153">
        <v>22</v>
      </c>
      <c r="B59" s="154" t="s">
        <v>336</v>
      </c>
      <c r="C59" s="155" t="s">
        <v>337</v>
      </c>
      <c r="D59" s="156" t="s">
        <v>204</v>
      </c>
      <c r="E59" s="157">
        <v>1</v>
      </c>
      <c r="F59" s="215">
        <v>0</v>
      </c>
      <c r="G59" s="158">
        <f t="shared" si="0"/>
        <v>0</v>
      </c>
    </row>
    <row r="60" spans="1:7" x14ac:dyDescent="0.2">
      <c r="A60" s="165"/>
      <c r="B60" s="166" t="s">
        <v>76</v>
      </c>
      <c r="C60" s="167" t="str">
        <f>CONCATENATE(B53," ",C53)</f>
        <v>M21 Elektromontáže</v>
      </c>
      <c r="D60" s="168"/>
      <c r="E60" s="169"/>
      <c r="F60" s="170"/>
      <c r="G60" s="171">
        <f>SUM(G53:G59)</f>
        <v>0</v>
      </c>
    </row>
    <row r="61" spans="1:7" x14ac:dyDescent="0.2">
      <c r="A61" s="146" t="s">
        <v>73</v>
      </c>
      <c r="B61" s="147" t="s">
        <v>264</v>
      </c>
      <c r="C61" s="148" t="s">
        <v>265</v>
      </c>
      <c r="D61" s="149"/>
      <c r="E61" s="150"/>
      <c r="F61" s="150"/>
      <c r="G61" s="151"/>
    </row>
    <row r="62" spans="1:7" x14ac:dyDescent="0.2">
      <c r="A62" s="153">
        <v>23</v>
      </c>
      <c r="B62" s="154" t="s">
        <v>266</v>
      </c>
      <c r="C62" s="155" t="s">
        <v>267</v>
      </c>
      <c r="D62" s="156" t="s">
        <v>126</v>
      </c>
      <c r="E62" s="157">
        <v>5.9742999999999997E-2</v>
      </c>
      <c r="F62" s="215">
        <v>0</v>
      </c>
      <c r="G62" s="158">
        <f>E62*F62</f>
        <v>0</v>
      </c>
    </row>
    <row r="63" spans="1:7" x14ac:dyDescent="0.2">
      <c r="A63" s="153">
        <v>24</v>
      </c>
      <c r="B63" s="154" t="s">
        <v>268</v>
      </c>
      <c r="C63" s="155" t="s">
        <v>269</v>
      </c>
      <c r="D63" s="156" t="s">
        <v>126</v>
      </c>
      <c r="E63" s="157">
        <v>0.29871500000000001</v>
      </c>
      <c r="F63" s="215">
        <v>0</v>
      </c>
      <c r="G63" s="158">
        <f>E63*F63</f>
        <v>0</v>
      </c>
    </row>
    <row r="64" spans="1:7" x14ac:dyDescent="0.2">
      <c r="A64" s="153">
        <v>25</v>
      </c>
      <c r="B64" s="154" t="s">
        <v>270</v>
      </c>
      <c r="C64" s="155" t="s">
        <v>271</v>
      </c>
      <c r="D64" s="156" t="s">
        <v>126</v>
      </c>
      <c r="E64" s="157">
        <v>5.9742999999999997E-2</v>
      </c>
      <c r="F64" s="215">
        <v>0</v>
      </c>
      <c r="G64" s="158">
        <f>E64*F64</f>
        <v>0</v>
      </c>
    </row>
    <row r="65" spans="1:7" x14ac:dyDescent="0.2">
      <c r="A65" s="153">
        <v>26</v>
      </c>
      <c r="B65" s="154" t="s">
        <v>272</v>
      </c>
      <c r="C65" s="155" t="s">
        <v>273</v>
      </c>
      <c r="D65" s="156" t="s">
        <v>126</v>
      </c>
      <c r="E65" s="157">
        <v>5.9742999999999997E-2</v>
      </c>
      <c r="F65" s="215">
        <v>0</v>
      </c>
      <c r="G65" s="158">
        <f>E65*F65</f>
        <v>0</v>
      </c>
    </row>
    <row r="66" spans="1:7" x14ac:dyDescent="0.2">
      <c r="A66" s="153">
        <v>27</v>
      </c>
      <c r="B66" s="154" t="s">
        <v>274</v>
      </c>
      <c r="C66" s="155" t="s">
        <v>275</v>
      </c>
      <c r="D66" s="156" t="s">
        <v>126</v>
      </c>
      <c r="E66" s="157">
        <v>5.9742999999999997E-2</v>
      </c>
      <c r="F66" s="215">
        <v>0</v>
      </c>
      <c r="G66" s="158">
        <f>E66*F66</f>
        <v>0</v>
      </c>
    </row>
    <row r="67" spans="1:7" x14ac:dyDescent="0.2">
      <c r="A67" s="165"/>
      <c r="B67" s="166" t="s">
        <v>76</v>
      </c>
      <c r="C67" s="167" t="str">
        <f>CONCATENATE(B61," ",C61)</f>
        <v>D96 Přesuny suti a vybouraných hmot</v>
      </c>
      <c r="D67" s="168"/>
      <c r="E67" s="169"/>
      <c r="F67" s="170"/>
      <c r="G67" s="171">
        <f>SUM(G61:G66)</f>
        <v>0</v>
      </c>
    </row>
    <row r="69" spans="1:7" x14ac:dyDescent="0.2">
      <c r="A69" s="165"/>
      <c r="B69" s="166" t="s">
        <v>76</v>
      </c>
      <c r="C69" s="167" t="s">
        <v>338</v>
      </c>
      <c r="D69" s="168"/>
      <c r="E69" s="169"/>
      <c r="F69" s="170"/>
      <c r="G69" s="171">
        <f>G67+G60+G52+G44+G41+G35+G31+G27+G19+G14</f>
        <v>0</v>
      </c>
    </row>
  </sheetData>
  <mergeCells count="16">
    <mergeCell ref="C40:D40"/>
    <mergeCell ref="C47:D47"/>
    <mergeCell ref="C49:D49"/>
    <mergeCell ref="C51:D51"/>
    <mergeCell ref="C22:D22"/>
    <mergeCell ref="C24:D24"/>
    <mergeCell ref="C26:D26"/>
    <mergeCell ref="C30:D30"/>
    <mergeCell ref="C34:D34"/>
    <mergeCell ref="C38:D38"/>
    <mergeCell ref="C18:D18"/>
    <mergeCell ref="A2:G2"/>
    <mergeCell ref="A4:B4"/>
    <mergeCell ref="A6:B6"/>
    <mergeCell ref="E6:G6"/>
    <mergeCell ref="C11:D1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37</vt:i4>
      </vt:variant>
    </vt:vector>
  </HeadingPairs>
  <TitlesOfParts>
    <vt:vector size="41" baseType="lpstr">
      <vt:lpstr>Krycí list</vt:lpstr>
      <vt:lpstr>Rekapitulace</vt:lpstr>
      <vt:lpstr>Položky</vt:lpstr>
      <vt:lpstr>Příloha elektro</vt:lpstr>
      <vt:lpstr>cisloobjektu</vt:lpstr>
      <vt:lpstr>cislostavby</vt:lpstr>
      <vt:lpstr>Datum</vt:lpstr>
      <vt:lpstr>Dil</vt:lpstr>
      <vt:lpstr>Dodavka</vt:lpstr>
      <vt:lpstr>HSV</vt:lpstr>
      <vt:lpstr>HZS</vt:lpstr>
      <vt:lpstr>JKSO</vt:lpstr>
      <vt:lpstr>MJ</vt:lpstr>
      <vt:lpstr>Mont</vt:lpstr>
      <vt:lpstr>NazevDilu</vt:lpstr>
      <vt:lpstr>nazevobjektu</vt:lpstr>
      <vt:lpstr>nazevstavby</vt:lpstr>
      <vt:lpstr>Položky!Názvy_tisku</vt:lpstr>
      <vt:lpstr>Rekapitulace!Názvy_tisku</vt:lpstr>
      <vt:lpstr>Objednatel</vt:lpstr>
      <vt:lpstr>'Krycí list'!Oblast_tisku</vt:lpstr>
      <vt:lpstr>Položky!Oblast_tisku</vt:lpstr>
      <vt:lpstr>Rekapitulace!Oblast_tisku</vt:lpstr>
      <vt:lpstr>PocetMJ</vt:lpstr>
      <vt:lpstr>Poznamka</vt:lpstr>
      <vt:lpstr>Projektant</vt:lpstr>
      <vt:lpstr>PSV</vt:lpstr>
      <vt:lpstr>SazbaDPH1</vt:lpstr>
      <vt:lpstr>SazbaDPH2</vt:lpstr>
      <vt:lpstr>SloupecCC</vt:lpstr>
      <vt:lpstr>SloupecCisloPol</vt:lpstr>
      <vt:lpstr>SloupecJC</vt:lpstr>
      <vt:lpstr>SloupecMJ</vt:lpstr>
      <vt:lpstr>SloupecMnozstvi</vt:lpstr>
      <vt:lpstr>SloupecNazPol</vt:lpstr>
      <vt:lpstr>SloupecPC</vt:lpstr>
      <vt:lpstr>VRN</vt:lpstr>
      <vt:lpstr>Zakazka</vt:lpstr>
      <vt:lpstr>Zaklad22</vt:lpstr>
      <vt:lpstr>Zaklad5</vt:lpstr>
      <vt:lpstr>Zhotovitel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Jarda</dc:creator>
  <cp:lastModifiedBy>Jaroslav Artl</cp:lastModifiedBy>
  <dcterms:created xsi:type="dcterms:W3CDTF">2019-06-21T12:30:10Z</dcterms:created>
  <dcterms:modified xsi:type="dcterms:W3CDTF">2020-08-03T11:36:17Z</dcterms:modified>
</cp:coreProperties>
</file>