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ROZPOČET INFO\2019 Rozpočet a ost k zveřejnění\"/>
    </mc:Choice>
  </mc:AlternateContent>
  <bookViews>
    <workbookView xWindow="0" yWindow="0" windowWidth="25350" windowHeight="11685" activeTab="1"/>
  </bookViews>
  <sheets>
    <sheet name="VHČ 2019 dílčí" sheetId="8" r:id="rId1"/>
    <sheet name="VHČ 2019 souhrnný " sheetId="9" r:id="rId2"/>
  </sheets>
  <definedNames>
    <definedName name="_xlnm.Print_Area" localSheetId="1">'VHČ 2019 souhrnný '!$A:$F</definedName>
  </definedNames>
  <calcPr calcId="152511"/>
</workbook>
</file>

<file path=xl/calcChain.xml><?xml version="1.0" encoding="utf-8"?>
<calcChain xmlns="http://schemas.openxmlformats.org/spreadsheetml/2006/main">
  <c r="E94" i="8" l="1"/>
  <c r="E82" i="8"/>
  <c r="E30" i="8" l="1"/>
  <c r="E32" i="8" s="1"/>
  <c r="D19" i="8" l="1"/>
  <c r="E63" i="9"/>
  <c r="E47" i="9"/>
  <c r="E38" i="9"/>
  <c r="E27" i="9"/>
  <c r="E22" i="9"/>
  <c r="E10" i="9"/>
  <c r="D63" i="9" l="1"/>
  <c r="F63" i="9"/>
  <c r="F47" i="9"/>
  <c r="F10" i="9"/>
  <c r="F65" i="9" l="1"/>
  <c r="D47" i="9"/>
  <c r="D22" i="9"/>
  <c r="D10" i="9"/>
  <c r="D27" i="9" l="1"/>
  <c r="D65" i="9"/>
  <c r="D67" i="9" l="1"/>
  <c r="D82" i="8"/>
  <c r="C82" i="8"/>
  <c r="E27" i="8"/>
  <c r="F15" i="9" s="1"/>
  <c r="F22" i="9" s="1"/>
  <c r="F27" i="9" s="1"/>
  <c r="F67" i="9" s="1"/>
  <c r="E18" i="8"/>
  <c r="E19" i="8" s="1"/>
  <c r="E96" i="8" s="1"/>
  <c r="E100" i="8" s="1"/>
  <c r="D27" i="8" l="1"/>
  <c r="D94" i="8" l="1"/>
  <c r="D32" i="8"/>
  <c r="D96" i="8" s="1"/>
  <c r="D100" i="8" l="1"/>
  <c r="B63" i="9"/>
  <c r="C63" i="9"/>
  <c r="B47" i="9"/>
  <c r="C42" i="9"/>
  <c r="C47" i="9" s="1"/>
  <c r="C33" i="9"/>
  <c r="C22" i="9"/>
  <c r="B22" i="9"/>
  <c r="C10" i="9"/>
  <c r="B10" i="9"/>
  <c r="C94" i="8"/>
  <c r="C32" i="8"/>
  <c r="C27" i="8"/>
  <c r="C18" i="8"/>
  <c r="C19" i="8" s="1"/>
  <c r="B65" i="9" l="1"/>
  <c r="B67" i="9" s="1"/>
  <c r="C96" i="8"/>
  <c r="C100" i="8" s="1"/>
  <c r="B27" i="9"/>
  <c r="C27" i="9"/>
  <c r="C65" i="9"/>
  <c r="C67" i="9" s="1"/>
</calcChain>
</file>

<file path=xl/sharedStrings.xml><?xml version="1.0" encoding="utf-8"?>
<sst xmlns="http://schemas.openxmlformats.org/spreadsheetml/2006/main" count="228" uniqueCount="218">
  <si>
    <t>ÚROKY</t>
  </si>
  <si>
    <t>VÝNOSY CELKEM</t>
  </si>
  <si>
    <t>Název</t>
  </si>
  <si>
    <t>VÝNOSY :</t>
  </si>
  <si>
    <t>Tomeš Lubomír</t>
  </si>
  <si>
    <t>Pozemky:</t>
  </si>
  <si>
    <t>PRONÁJMY:</t>
  </si>
  <si>
    <t>AZ IRSTAV a.s.</t>
  </si>
  <si>
    <t>Pragobalon LAVA</t>
  </si>
  <si>
    <t>Drahota David</t>
  </si>
  <si>
    <t>RTH - I. Třešňák</t>
  </si>
  <si>
    <t>THERAP-rehabilitace</t>
  </si>
  <si>
    <t>FITAZ</t>
  </si>
  <si>
    <t>Byty - Dům s chráněnými byty</t>
  </si>
  <si>
    <t>Green Marketing</t>
  </si>
  <si>
    <t>Actistav - Hrášek</t>
  </si>
  <si>
    <t xml:space="preserve">Nebytové prostory celkem </t>
  </si>
  <si>
    <t>Pozemky celkem</t>
  </si>
  <si>
    <t>Vilánek Z. a V.</t>
  </si>
  <si>
    <t>Kokešová Vladislava</t>
  </si>
  <si>
    <t>Jakoubek Jiří-pole</t>
  </si>
  <si>
    <t>Petroni</t>
  </si>
  <si>
    <t>návrh 2011</t>
  </si>
  <si>
    <t>skutečnost 2011</t>
  </si>
  <si>
    <t>převod do rozpočtu HČ</t>
  </si>
  <si>
    <t>Nebytové prostory DCHB:</t>
  </si>
  <si>
    <t>Celkem nebyt. DCHB</t>
  </si>
  <si>
    <t>Česká pošta, K Libuši</t>
  </si>
  <si>
    <t>Městská policie HMP Golčova</t>
  </si>
  <si>
    <t>Č. smlouvy</t>
  </si>
  <si>
    <t>11 009 1 00</t>
  </si>
  <si>
    <t>Pajmová Irena</t>
  </si>
  <si>
    <t>11 007 1 00</t>
  </si>
  <si>
    <t>09 031 1 00</t>
  </si>
  <si>
    <t>04 044 1 00</t>
  </si>
  <si>
    <t>08 052 1 00</t>
  </si>
  <si>
    <t>05 002 1 00</t>
  </si>
  <si>
    <t>05 001 1 01</t>
  </si>
  <si>
    <t>HOSPODÁŘSKÝ VÝSLEDEK PŘED ZDANĚNÍM</t>
  </si>
  <si>
    <t xml:space="preserve">            MĚSTSKÁ ČÁST PRAHA - KUNRATICE</t>
  </si>
  <si>
    <t>T-mobile (čp.57)</t>
  </si>
  <si>
    <t>Benešovi</t>
  </si>
  <si>
    <t>Nájemné ost.(zám.park,kolotoče)</t>
  </si>
  <si>
    <t>rozdíl, aby bylo 2498718</t>
  </si>
  <si>
    <t>05 002 1 02</t>
  </si>
  <si>
    <t>Kadeřnictví v Domě Ch. byty-Hošková</t>
  </si>
  <si>
    <t>Kovář Jan</t>
  </si>
  <si>
    <t>12 005 1 00</t>
  </si>
  <si>
    <t>06 005 1 00</t>
  </si>
  <si>
    <t>11 012 1 00</t>
  </si>
  <si>
    <t>06 082 1 00</t>
  </si>
  <si>
    <t>09 073 1 00</t>
  </si>
  <si>
    <t>11 001 1 00</t>
  </si>
  <si>
    <t>05 072 1 00</t>
  </si>
  <si>
    <t>ALBER-Ženíšek Otakar</t>
  </si>
  <si>
    <t>12 003 1 00</t>
  </si>
  <si>
    <t>08 012 1 00</t>
  </si>
  <si>
    <t>06 006 1 00</t>
  </si>
  <si>
    <t>06 095 1 00</t>
  </si>
  <si>
    <t>09 003 1 00</t>
  </si>
  <si>
    <t>Jakoubek Jiří-prodej jahod</t>
  </si>
  <si>
    <t>Jakoubek Michal-prodej jahod</t>
  </si>
  <si>
    <t>07 078 1 00</t>
  </si>
  <si>
    <t>13 004 1 00</t>
  </si>
  <si>
    <t>07 022 1 00</t>
  </si>
  <si>
    <t>07 060 1 00</t>
  </si>
  <si>
    <t>08 006 1 00</t>
  </si>
  <si>
    <t>93 002 1 03</t>
  </si>
  <si>
    <t>07 084 1 00</t>
  </si>
  <si>
    <t>Úroky - UniCredit Bank</t>
  </si>
  <si>
    <t>Dům s chráněnými byty:</t>
  </si>
  <si>
    <t>602.0100 Reklama v Kunratickém zpravodaji</t>
  </si>
  <si>
    <t>641.0100 Smluvní pokuty a úroky z prodlení</t>
  </si>
  <si>
    <t xml:space="preserve">662.0128 Úroky běžný účet </t>
  </si>
  <si>
    <t>Náklady</t>
  </si>
  <si>
    <t>Návrh 2011</t>
  </si>
  <si>
    <t>Skutečnost 2011</t>
  </si>
  <si>
    <t>Provozní náklady Dům s chráněnými byty:</t>
  </si>
  <si>
    <t xml:space="preserve">DCHB celkem </t>
  </si>
  <si>
    <t>Celkem náklady ostatní</t>
  </si>
  <si>
    <t xml:space="preserve">NÁKLADY CELKEM </t>
  </si>
  <si>
    <t>2 972 939 Kč</t>
  </si>
  <si>
    <t>Stav prostředků fondu Domu s chráněnými byty k 31.12.2012</t>
  </si>
  <si>
    <t>NÁKLADY CELKEM</t>
  </si>
  <si>
    <t>662.0130 Úroky z vkladu účet UniCredit</t>
  </si>
  <si>
    <t xml:space="preserve">603.0130 Pronájem pozemky </t>
  </si>
  <si>
    <t>603.0140 Pronájem hroby</t>
  </si>
  <si>
    <t>Celkem výnosy DCHB</t>
  </si>
  <si>
    <t>Celkem výnosy ostatní</t>
  </si>
  <si>
    <t xml:space="preserve">VÝNOSY CELKEM </t>
  </si>
  <si>
    <t xml:space="preserve">Výnosy </t>
  </si>
  <si>
    <t>CEMEX</t>
  </si>
  <si>
    <t>POHODA Team</t>
  </si>
  <si>
    <t>STANĚK František</t>
  </si>
  <si>
    <t>Stav prostředků fondu Domu s chráněnými byty k 31.12.2013</t>
  </si>
  <si>
    <t>Euro AWK</t>
  </si>
  <si>
    <t>603.0120 Pronájem nebytové prostory ostatní</t>
  </si>
  <si>
    <t>649.0100 Ostatní výnosy (vyúčtování s nájemci, ost. nahodilé příjmy)</t>
  </si>
  <si>
    <t>Zemědělské družstvo Kunratice v likvidaci</t>
  </si>
  <si>
    <t>14 011 1 00</t>
  </si>
  <si>
    <t>O. Chopyk</t>
  </si>
  <si>
    <t>14 027 1 00</t>
  </si>
  <si>
    <t>THETIS PROPERTY (MŠ Zeměkoule)</t>
  </si>
  <si>
    <t>14 009 1 00</t>
  </si>
  <si>
    <t>14 008 1 00</t>
  </si>
  <si>
    <t>14 026 1 00</t>
  </si>
  <si>
    <t>MUDr. M. Kuncek</t>
  </si>
  <si>
    <t>pronájem hrobových míst roční započtená část</t>
  </si>
  <si>
    <t>pronájem hrobových míst část z předešlých let započtená do výnosů</t>
  </si>
  <si>
    <t>Pronájem hrobových míst celkem</t>
  </si>
  <si>
    <t>Stav prostředků fondu Domu s chráněnými byty k 31.12.2014</t>
  </si>
  <si>
    <t>Nebyt. prostory ostatní:</t>
  </si>
  <si>
    <t>Ostatní výnosy celkem</t>
  </si>
  <si>
    <t>Nahodilé příjmy (vyúčtování s nájemci,pokuty,penále)</t>
  </si>
  <si>
    <t>Pronájem hrobových míst:</t>
  </si>
  <si>
    <t>Provozní náklady ostatní</t>
  </si>
  <si>
    <t>521 Mzdové náklady  (správce+podíl režijních mzdových nákladů spojených se správou hospodářské činnosti)</t>
  </si>
  <si>
    <t>524 Odvody na zákonné pojištění (správce+podíl režijních mzdových nákladů spojených se správou hospodářské činnosti)</t>
  </si>
  <si>
    <t>521 Mzdové náklady  (podíl režijních mzdových nákladů spojených se správou hospodářské činnosti)</t>
  </si>
  <si>
    <t>524 Odvody na zákonné pojištění (podíl režijních mzdových nákladů spojených se správou hospodářské činnosti)</t>
  </si>
  <si>
    <t>HOSPODÁŘSKÝ VÝSLEDEK před zdaněním</t>
  </si>
  <si>
    <t xml:space="preserve">Ing. Lenka Alinčová, starostka MČ Praha Kunratice
</t>
  </si>
  <si>
    <t>Garáže v Domě Chr. byty</t>
  </si>
  <si>
    <t>06 003 1 00</t>
  </si>
  <si>
    <t xml:space="preserve">AUTO GRUBER </t>
  </si>
  <si>
    <t xml:space="preserve">Bestcleanwash </t>
  </si>
  <si>
    <t>15 007 1 00</t>
  </si>
  <si>
    <t>Stav prostředků fondu Domu s chráněnými byty k 31.12.2015</t>
  </si>
  <si>
    <t>87 002 1 00-04</t>
  </si>
  <si>
    <t>Pedikura v Domě Chr. Byty - Vojtová</t>
  </si>
  <si>
    <t>14 016 1 00</t>
  </si>
  <si>
    <t>14 023 1 00</t>
  </si>
  <si>
    <t>Rok 2017</t>
  </si>
  <si>
    <t>GM ordinace (Macharáček a Gojiš)</t>
  </si>
  <si>
    <t>14 022 1 01</t>
  </si>
  <si>
    <t>09 071 1 00-03</t>
  </si>
  <si>
    <t>Czech Outdoor (News Outdoor)</t>
  </si>
  <si>
    <t>SCIONIUS (Traxial)</t>
  </si>
  <si>
    <t>15 005 1 00</t>
  </si>
  <si>
    <t>Ing. Michal Jakoubek</t>
  </si>
  <si>
    <t>16 003 1 00</t>
  </si>
  <si>
    <t>16 001 1 00</t>
  </si>
  <si>
    <t>Habel Pavlo</t>
  </si>
  <si>
    <t>16 002 1 00</t>
  </si>
  <si>
    <t>Kropík Ondřej, Ondřichová Martina</t>
  </si>
  <si>
    <t>16 006 1 00</t>
  </si>
  <si>
    <t>Kunešová Jana</t>
  </si>
  <si>
    <t>16 008 1 00</t>
  </si>
  <si>
    <t xml:space="preserve">Jakoubek Jiří-pole pachtovní </t>
  </si>
  <si>
    <t>STAS Staněk s.r.o.</t>
  </si>
  <si>
    <t>04 045 1 00</t>
  </si>
  <si>
    <t>Rok 2018</t>
  </si>
  <si>
    <t>Party Catering spol. s r.o.</t>
  </si>
  <si>
    <t>17 002 1 00</t>
  </si>
  <si>
    <t>Petra Jungová</t>
  </si>
  <si>
    <t>17 001 1 00</t>
  </si>
  <si>
    <t>Rok 2019</t>
  </si>
  <si>
    <t>JARNETTE RÈCLAME spol. s.r.o.</t>
  </si>
  <si>
    <t>18 005 1 00</t>
  </si>
  <si>
    <t>Hykro s.r.o.</t>
  </si>
  <si>
    <t>18 014 1 00</t>
  </si>
  <si>
    <t>GREMYSTA Systém, s.r.o.</t>
  </si>
  <si>
    <t>18 002 1 00</t>
  </si>
  <si>
    <t>SPEKTROSTAV, s.r.o.</t>
  </si>
  <si>
    <t>18 015 1 00</t>
  </si>
  <si>
    <t>K-Stavby</t>
  </si>
  <si>
    <t>14 019 1 00</t>
  </si>
  <si>
    <t>Koutek Štěpán</t>
  </si>
  <si>
    <t xml:space="preserve">10 010 1 00 </t>
  </si>
  <si>
    <t>PLÁN HOSPODÁŘSKÉ ČINNOSTI MČ Praha Kunratice na rok 2019</t>
  </si>
  <si>
    <t>603.0111 Pronájem plochy-byty, nebytové prostory v DCHB, garáže</t>
  </si>
  <si>
    <t>602.0115 Pronájem garáží, inventáře ( služby )</t>
  </si>
  <si>
    <t>602.0199 Služby ostatní -kopírování, věcná břemena</t>
  </si>
  <si>
    <t>664.0100 Směna pozenku - přecenění na reálnou hodnotu</t>
  </si>
  <si>
    <t xml:space="preserve">511.0100 Opravy a udržování-běžné opravy </t>
  </si>
  <si>
    <t>518.0113 Služby-údržba, revize ostatní objekty</t>
  </si>
  <si>
    <t>518.0150 Bankovní poplatky</t>
  </si>
  <si>
    <t>518.0100 Telekomunikační poplatky</t>
  </si>
  <si>
    <t>518.0101 Služby- mytí oken, servis počítače, údržba vozidla, vyúčtování záloh s nájemci</t>
  </si>
  <si>
    <t>518.0200 Služby-ostraha objektu</t>
  </si>
  <si>
    <t>Stav prostředků fondu Domu s chráněnými byty k 31.12.2016</t>
  </si>
  <si>
    <t>Stav prostředků fondu Domu s chráněnými byty k 31.12.2017</t>
  </si>
  <si>
    <t>556.0100 Tvorba a zúčtování opravných položek (pohledávky)</t>
  </si>
  <si>
    <t>557.0100 Náklady z vyřazených pohledávek</t>
  </si>
  <si>
    <t xml:space="preserve">511.0200 Opravy a udržování ostatní objekty </t>
  </si>
  <si>
    <t>602.0200 Právo stavby</t>
  </si>
  <si>
    <t>554.0100 Prodané pozemky</t>
  </si>
  <si>
    <t>502.0200  Voda</t>
  </si>
  <si>
    <t xml:space="preserve">647.0200 Směna, prodej  pozemku </t>
  </si>
  <si>
    <t>502.0100 El. energie</t>
  </si>
  <si>
    <t>502.0120 Spotřeba PH</t>
  </si>
  <si>
    <t>502.0197-0199 Spotřeba energie - ostatní objekty</t>
  </si>
  <si>
    <t>518.0112 Revize DCHB</t>
  </si>
  <si>
    <t>518.0111 Provoz TH</t>
  </si>
  <si>
    <t xml:space="preserve">528.0100 Příspěvek na nájemné </t>
  </si>
  <si>
    <t>549.0110 Ostatní náklady z činnosti (vyúčtování s nájemci, náklady za nepronajaté byty)</t>
  </si>
  <si>
    <t>518.0210 Ostraha - ostatní objekty</t>
  </si>
  <si>
    <t>Stav prostředků fondu domu s chráněnými byty k 31.10. 2018</t>
  </si>
  <si>
    <t>501.0100 Materiál - ostatní  objekty</t>
  </si>
  <si>
    <t>564.0100 Náklady spojené s přeceněním na reálnou hodnotu (směna pozemků )</t>
  </si>
  <si>
    <t>558.0100 Náklady z nákupu drobného dlouhodobého hmotného majetku</t>
  </si>
  <si>
    <t>SCIONIUS (Traxial)-právo stavby</t>
  </si>
  <si>
    <t>17 057 0 00</t>
  </si>
  <si>
    <t>skutečnost 2017</t>
  </si>
  <si>
    <t>Jakoubek Jiří-2356 a 2357</t>
  </si>
  <si>
    <t>Jakoubek Jiří</t>
  </si>
  <si>
    <t>16 009 1 00</t>
  </si>
  <si>
    <t>501.0200 Materiál (kancel. Potřeby, papír, toner, čist. prostředky apod.)</t>
  </si>
  <si>
    <t>Vyvěšeno na úřední desku dne  29. listopadu 2018</t>
  </si>
  <si>
    <t>527.0100 Příspěvek na důchodové připojištění</t>
  </si>
  <si>
    <t>Služby ostatní-kopírování, věcná břemena</t>
  </si>
  <si>
    <t>Reklama v Kunratickém zpravodaji</t>
  </si>
  <si>
    <t>FINANČNÍ PLÁN HOSPODÁŘSKÉ ČINNOSTI MČ Praha Kunratice na rok 2019</t>
  </si>
  <si>
    <t>Prodej pozemku</t>
  </si>
  <si>
    <t>Ostatní výnosy:</t>
  </si>
  <si>
    <t xml:space="preserve">Návrh byl projednán Zastupitelstvem MČ Praha Kunratice 17. prosince 2018 </t>
  </si>
  <si>
    <t>Návrh byl zveřejněn na elektronické úřední desce www. praha-kunratice.cz dne 29. listopadu 2018</t>
  </si>
  <si>
    <t>Plán hospodářské činnosti byl schválen usnesením Zastupitelstva MČ Praha Kunratice č. 2.11 dne 17.12.2018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</si>
</sst>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12" x14ac:knownFonts="1">
    <font>
      <sz val="11"/>
      <name val="Times New Roman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indexed="10"/>
      <name val="Times New Roman"/>
      <family val="1"/>
      <charset val="238"/>
    </font>
    <font>
      <b/>
      <sz val="11"/>
      <color indexed="10"/>
      <name val="Times New Roman"/>
      <family val="1"/>
      <charset val="238"/>
    </font>
    <font>
      <sz val="11"/>
      <color indexed="57"/>
      <name val="Times New Roman"/>
      <family val="1"/>
      <charset val="238"/>
    </font>
    <font>
      <sz val="11"/>
      <color indexed="9"/>
      <name val="Times New Roman"/>
      <family val="1"/>
      <charset val="238"/>
    </font>
    <font>
      <b/>
      <sz val="11"/>
      <name val="Arial CE"/>
      <family val="2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sz val="11"/>
      <color rgb="FFFF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ck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0" xfId="0" applyFont="1"/>
    <xf numFmtId="164" fontId="0" fillId="0" borderId="0" xfId="0" applyNumberFormat="1"/>
    <xf numFmtId="164" fontId="2" fillId="2" borderId="1" xfId="0" applyNumberFormat="1" applyFont="1" applyFill="1" applyBorder="1"/>
    <xf numFmtId="164" fontId="2" fillId="0" borderId="2" xfId="0" applyNumberFormat="1" applyFont="1" applyFill="1" applyBorder="1"/>
    <xf numFmtId="164" fontId="0" fillId="0" borderId="2" xfId="0" applyNumberFormat="1" applyBorder="1"/>
    <xf numFmtId="164" fontId="2" fillId="3" borderId="2" xfId="0" applyNumberFormat="1" applyFont="1" applyFill="1" applyBorder="1"/>
    <xf numFmtId="164" fontId="0" fillId="0" borderId="2" xfId="0" applyNumberFormat="1" applyFill="1" applyBorder="1"/>
    <xf numFmtId="164" fontId="2" fillId="0" borderId="2" xfId="0" applyNumberFormat="1" applyFont="1" applyBorder="1"/>
    <xf numFmtId="164" fontId="4" fillId="0" borderId="0" xfId="0" applyNumberFormat="1" applyFont="1"/>
    <xf numFmtId="164" fontId="1" fillId="0" borderId="0" xfId="0" applyNumberFormat="1" applyFont="1"/>
    <xf numFmtId="164" fontId="6" fillId="0" borderId="2" xfId="0" applyNumberFormat="1" applyFont="1" applyBorder="1"/>
    <xf numFmtId="0" fontId="2" fillId="2" borderId="0" xfId="0" applyFont="1" applyFill="1"/>
    <xf numFmtId="164" fontId="2" fillId="2" borderId="0" xfId="0" applyNumberFormat="1" applyFont="1" applyFill="1"/>
    <xf numFmtId="164" fontId="7" fillId="0" borderId="0" xfId="0" applyNumberFormat="1" applyFont="1"/>
    <xf numFmtId="0" fontId="8" fillId="0" borderId="0" xfId="0" applyFont="1" applyAlignment="1">
      <alignment horizontal="center"/>
    </xf>
    <xf numFmtId="49" fontId="2" fillId="2" borderId="0" xfId="0" applyNumberFormat="1" applyFont="1" applyFill="1" applyAlignment="1">
      <alignment horizontal="right"/>
    </xf>
    <xf numFmtId="0" fontId="2" fillId="0" borderId="0" xfId="0" applyFont="1" applyFill="1"/>
    <xf numFmtId="164" fontId="0" fillId="0" borderId="0" xfId="0" applyNumberFormat="1" applyFill="1"/>
    <xf numFmtId="164" fontId="2" fillId="0" borderId="0" xfId="0" applyNumberFormat="1" applyFont="1" applyFill="1"/>
    <xf numFmtId="0" fontId="9" fillId="0" borderId="0" xfId="0" applyFont="1" applyAlignment="1">
      <alignment wrapText="1"/>
    </xf>
    <xf numFmtId="4" fontId="10" fillId="0" borderId="0" xfId="0" applyNumberFormat="1" applyFont="1"/>
    <xf numFmtId="0" fontId="0" fillId="0" borderId="0" xfId="0" applyFill="1"/>
    <xf numFmtId="0" fontId="11" fillId="0" borderId="0" xfId="0" applyFont="1"/>
    <xf numFmtId="4" fontId="11" fillId="0" borderId="0" xfId="0" applyNumberFormat="1" applyFont="1"/>
    <xf numFmtId="0" fontId="1" fillId="0" borderId="0" xfId="0" applyFont="1"/>
    <xf numFmtId="0" fontId="1" fillId="4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4" fontId="2" fillId="0" borderId="2" xfId="0" applyNumberFormat="1" applyFont="1" applyBorder="1"/>
    <xf numFmtId="4" fontId="1" fillId="0" borderId="2" xfId="0" applyNumberFormat="1" applyFont="1" applyBorder="1"/>
    <xf numFmtId="0" fontId="1" fillId="0" borderId="2" xfId="0" applyFont="1" applyBorder="1" applyAlignment="1">
      <alignment wrapText="1"/>
    </xf>
    <xf numFmtId="49" fontId="1" fillId="0" borderId="2" xfId="0" applyNumberFormat="1" applyFont="1" applyBorder="1"/>
    <xf numFmtId="0" fontId="1" fillId="0" borderId="2" xfId="0" applyFont="1" applyFill="1" applyBorder="1"/>
    <xf numFmtId="4" fontId="1" fillId="0" borderId="2" xfId="0" applyNumberFormat="1" applyFont="1" applyBorder="1" applyAlignment="1">
      <alignment horizontal="center"/>
    </xf>
    <xf numFmtId="164" fontId="0" fillId="0" borderId="0" xfId="0" applyNumberFormat="1" applyBorder="1"/>
    <xf numFmtId="164" fontId="1" fillId="0" borderId="2" xfId="0" applyNumberFormat="1" applyFont="1" applyBorder="1"/>
    <xf numFmtId="164" fontId="2" fillId="0" borderId="3" xfId="0" applyNumberFormat="1" applyFont="1" applyBorder="1"/>
    <xf numFmtId="164" fontId="2" fillId="3" borderId="3" xfId="0" applyNumberFormat="1" applyFont="1" applyFill="1" applyBorder="1"/>
    <xf numFmtId="0" fontId="2" fillId="2" borderId="4" xfId="0" applyFont="1" applyFill="1" applyBorder="1"/>
    <xf numFmtId="164" fontId="2" fillId="2" borderId="5" xfId="0" applyNumberFormat="1" applyFont="1" applyFill="1" applyBorder="1"/>
    <xf numFmtId="164" fontId="2" fillId="2" borderId="6" xfId="0" applyNumberFormat="1" applyFont="1" applyFill="1" applyBorder="1"/>
    <xf numFmtId="164" fontId="2" fillId="0" borderId="7" xfId="0" applyNumberFormat="1" applyFont="1" applyFill="1" applyBorder="1"/>
    <xf numFmtId="164" fontId="1" fillId="0" borderId="7" xfId="0" applyNumberFormat="1" applyFont="1" applyBorder="1"/>
    <xf numFmtId="164" fontId="2" fillId="0" borderId="7" xfId="0" applyNumberFormat="1" applyFont="1" applyBorder="1"/>
    <xf numFmtId="164" fontId="2" fillId="3" borderId="7" xfId="0" applyNumberFormat="1" applyFont="1" applyFill="1" applyBorder="1"/>
    <xf numFmtId="0" fontId="0" fillId="0" borderId="8" xfId="0" applyBorder="1"/>
    <xf numFmtId="164" fontId="4" fillId="0" borderId="0" xfId="0" applyNumberFormat="1" applyFont="1" applyBorder="1"/>
    <xf numFmtId="164" fontId="4" fillId="0" borderId="9" xfId="0" applyNumberFormat="1" applyFont="1" applyBorder="1"/>
    <xf numFmtId="164" fontId="0" fillId="0" borderId="7" xfId="0" applyNumberFormat="1" applyBorder="1"/>
    <xf numFmtId="164" fontId="1" fillId="0" borderId="7" xfId="0" applyNumberFormat="1" applyFont="1" applyFill="1" applyBorder="1"/>
    <xf numFmtId="164" fontId="0" fillId="0" borderId="10" xfId="0" applyNumberFormat="1" applyBorder="1"/>
    <xf numFmtId="164" fontId="0" fillId="0" borderId="11" xfId="0" applyNumberFormat="1" applyBorder="1"/>
    <xf numFmtId="164" fontId="2" fillId="0" borderId="9" xfId="0" applyNumberFormat="1" applyFont="1" applyFill="1" applyBorder="1"/>
    <xf numFmtId="164" fontId="2" fillId="0" borderId="12" xfId="0" applyNumberFormat="1" applyFont="1" applyBorder="1"/>
    <xf numFmtId="164" fontId="2" fillId="3" borderId="12" xfId="0" applyNumberFormat="1" applyFont="1" applyFill="1" applyBorder="1"/>
    <xf numFmtId="164" fontId="1" fillId="0" borderId="3" xfId="0" applyNumberFormat="1" applyFont="1" applyBorder="1" applyProtection="1">
      <protection locked="0"/>
    </xf>
    <xf numFmtId="164" fontId="1" fillId="0" borderId="12" xfId="0" applyNumberFormat="1" applyFont="1" applyBorder="1"/>
    <xf numFmtId="164" fontId="2" fillId="0" borderId="13" xfId="0" applyNumberFormat="1" applyFont="1" applyBorder="1"/>
    <xf numFmtId="164" fontId="0" fillId="0" borderId="13" xfId="0" applyNumberFormat="1" applyBorder="1"/>
    <xf numFmtId="164" fontId="1" fillId="0" borderId="13" xfId="0" applyNumberFormat="1" applyFont="1" applyBorder="1"/>
    <xf numFmtId="164" fontId="2" fillId="3" borderId="13" xfId="0" applyNumberFormat="1" applyFont="1" applyFill="1" applyBorder="1"/>
    <xf numFmtId="164" fontId="2" fillId="0" borderId="13" xfId="0" applyNumberFormat="1" applyFont="1" applyFill="1" applyBorder="1"/>
    <xf numFmtId="164" fontId="1" fillId="0" borderId="13" xfId="0" applyNumberFormat="1" applyFont="1" applyFill="1" applyBorder="1"/>
    <xf numFmtId="164" fontId="0" fillId="0" borderId="14" xfId="0" applyNumberFormat="1" applyBorder="1"/>
    <xf numFmtId="164" fontId="2" fillId="0" borderId="15" xfId="0" applyNumberFormat="1" applyFont="1" applyBorder="1"/>
    <xf numFmtId="164" fontId="2" fillId="2" borderId="16" xfId="0" applyNumberFormat="1" applyFont="1" applyFill="1" applyBorder="1" applyAlignment="1">
      <alignment horizontal="center"/>
    </xf>
    <xf numFmtId="0" fontId="2" fillId="0" borderId="17" xfId="0" applyFont="1" applyBorder="1"/>
    <xf numFmtId="0" fontId="1" fillId="0" borderId="17" xfId="0" applyFont="1" applyBorder="1"/>
    <xf numFmtId="4" fontId="2" fillId="0" borderId="17" xfId="0" applyNumberFormat="1" applyFont="1" applyBorder="1"/>
    <xf numFmtId="0" fontId="2" fillId="0" borderId="18" xfId="0" applyFont="1" applyBorder="1"/>
    <xf numFmtId="0" fontId="1" fillId="0" borderId="18" xfId="0" applyFont="1" applyBorder="1"/>
    <xf numFmtId="4" fontId="1" fillId="0" borderId="0" xfId="0" applyNumberFormat="1" applyFont="1"/>
    <xf numFmtId="164" fontId="1" fillId="0" borderId="0" xfId="0" applyNumberFormat="1" applyFont="1" applyFill="1" applyBorder="1"/>
    <xf numFmtId="1" fontId="2" fillId="2" borderId="19" xfId="0" applyNumberFormat="1" applyFont="1" applyFill="1" applyBorder="1" applyAlignment="1">
      <alignment horizontal="center"/>
    </xf>
    <xf numFmtId="164" fontId="2" fillId="0" borderId="20" xfId="0" applyNumberFormat="1" applyFont="1" applyBorder="1"/>
    <xf numFmtId="164" fontId="0" fillId="0" borderId="21" xfId="0" applyNumberFormat="1" applyBorder="1"/>
    <xf numFmtId="164" fontId="1" fillId="0" borderId="21" xfId="0" applyNumberFormat="1" applyFont="1" applyBorder="1"/>
    <xf numFmtId="164" fontId="2" fillId="3" borderId="21" xfId="0" applyNumberFormat="1" applyFont="1" applyFill="1" applyBorder="1"/>
    <xf numFmtId="164" fontId="2" fillId="2" borderId="22" xfId="0" applyNumberFormat="1" applyFont="1" applyFill="1" applyBorder="1"/>
    <xf numFmtId="164" fontId="2" fillId="2" borderId="23" xfId="0" applyNumberFormat="1" applyFont="1" applyFill="1" applyBorder="1" applyAlignment="1">
      <alignment horizontal="center"/>
    </xf>
    <xf numFmtId="164" fontId="2" fillId="0" borderId="24" xfId="0" applyNumberFormat="1" applyFont="1" applyBorder="1"/>
    <xf numFmtId="164" fontId="0" fillId="0" borderId="24" xfId="0" applyNumberFormat="1" applyBorder="1"/>
    <xf numFmtId="164" fontId="1" fillId="0" borderId="24" xfId="0" applyNumberFormat="1" applyFont="1" applyBorder="1" applyProtection="1">
      <protection locked="0"/>
    </xf>
    <xf numFmtId="164" fontId="1" fillId="0" borderId="24" xfId="0" applyNumberFormat="1" applyFont="1" applyFill="1" applyBorder="1" applyProtection="1">
      <protection locked="0"/>
    </xf>
    <xf numFmtId="164" fontId="2" fillId="3" borderId="24" xfId="0" applyNumberFormat="1" applyFont="1" applyFill="1" applyBorder="1"/>
    <xf numFmtId="164" fontId="2" fillId="0" borderId="24" xfId="0" applyNumberFormat="1" applyFont="1" applyFill="1" applyBorder="1"/>
    <xf numFmtId="164" fontId="0" fillId="0" borderId="24" xfId="0" applyNumberFormat="1" applyBorder="1" applyProtection="1">
      <protection locked="0"/>
    </xf>
    <xf numFmtId="164" fontId="2" fillId="2" borderId="25" xfId="0" applyNumberFormat="1" applyFont="1" applyFill="1" applyBorder="1"/>
    <xf numFmtId="0" fontId="2" fillId="2" borderId="26" xfId="0" applyFont="1" applyFill="1" applyBorder="1"/>
    <xf numFmtId="1" fontId="2" fillId="2" borderId="27" xfId="0" applyNumberFormat="1" applyFont="1" applyFill="1" applyBorder="1" applyAlignment="1">
      <alignment horizontal="center"/>
    </xf>
    <xf numFmtId="0" fontId="2" fillId="0" borderId="28" xfId="0" applyFont="1" applyFill="1" applyBorder="1"/>
    <xf numFmtId="164" fontId="2" fillId="0" borderId="29" xfId="0" applyNumberFormat="1" applyFont="1" applyFill="1" applyBorder="1"/>
    <xf numFmtId="0" fontId="1" fillId="0" borderId="28" xfId="0" applyFont="1" applyBorder="1"/>
    <xf numFmtId="0" fontId="0" fillId="0" borderId="28" xfId="0" applyBorder="1"/>
    <xf numFmtId="0" fontId="2" fillId="3" borderId="28" xfId="0" applyFont="1" applyFill="1" applyBorder="1"/>
    <xf numFmtId="0" fontId="2" fillId="0" borderId="28" xfId="0" applyFont="1" applyBorder="1"/>
    <xf numFmtId="0" fontId="2" fillId="2" borderId="30" xfId="0" applyFont="1" applyFill="1" applyBorder="1"/>
    <xf numFmtId="164" fontId="2" fillId="2" borderId="31" xfId="0" applyNumberFormat="1" applyFont="1" applyFill="1" applyBorder="1"/>
    <xf numFmtId="164" fontId="5" fillId="2" borderId="31" xfId="0" applyNumberFormat="1" applyFont="1" applyFill="1" applyBorder="1"/>
    <xf numFmtId="164" fontId="2" fillId="2" borderId="32" xfId="0" applyNumberFormat="1" applyFont="1" applyFill="1" applyBorder="1"/>
    <xf numFmtId="164" fontId="2" fillId="2" borderId="33" xfId="0" applyNumberFormat="1" applyFont="1" applyFill="1" applyBorder="1"/>
    <xf numFmtId="164" fontId="2" fillId="2" borderId="34" xfId="0" applyNumberFormat="1" applyFont="1" applyFill="1" applyBorder="1"/>
    <xf numFmtId="0" fontId="0" fillId="0" borderId="28" xfId="0" applyBorder="1" applyAlignment="1">
      <alignment wrapText="1"/>
    </xf>
    <xf numFmtId="0" fontId="3" fillId="0" borderId="28" xfId="0" applyFont="1" applyBorder="1" applyAlignment="1">
      <alignment wrapText="1"/>
    </xf>
    <xf numFmtId="0" fontId="1" fillId="0" borderId="28" xfId="0" applyFont="1" applyBorder="1" applyAlignment="1">
      <alignment wrapText="1"/>
    </xf>
    <xf numFmtId="0" fontId="0" fillId="0" borderId="35" xfId="0" applyBorder="1"/>
    <xf numFmtId="4" fontId="1" fillId="0" borderId="0" xfId="0" applyNumberFormat="1" applyFont="1" applyFill="1" applyBorder="1"/>
    <xf numFmtId="0" fontId="1" fillId="0" borderId="0" xfId="0" applyFont="1" applyFill="1" applyBorder="1"/>
    <xf numFmtId="4" fontId="2" fillId="0" borderId="0" xfId="0" applyNumberFormat="1" applyFont="1" applyFill="1" applyBorder="1"/>
    <xf numFmtId="0" fontId="2" fillId="5" borderId="36" xfId="0" applyFont="1" applyFill="1" applyBorder="1"/>
    <xf numFmtId="0" fontId="1" fillId="5" borderId="37" xfId="0" applyFont="1" applyFill="1" applyBorder="1"/>
    <xf numFmtId="4" fontId="2" fillId="5" borderId="37" xfId="0" applyNumberFormat="1" applyFont="1" applyFill="1" applyBorder="1"/>
    <xf numFmtId="4" fontId="2" fillId="5" borderId="38" xfId="0" applyNumberFormat="1" applyFont="1" applyFill="1" applyBorder="1"/>
    <xf numFmtId="0" fontId="2" fillId="6" borderId="2" xfId="0" applyFont="1" applyFill="1" applyBorder="1"/>
    <xf numFmtId="0" fontId="1" fillId="6" borderId="2" xfId="0" applyFont="1" applyFill="1" applyBorder="1"/>
    <xf numFmtId="4" fontId="2" fillId="6" borderId="2" xfId="0" applyNumberFormat="1" applyFont="1" applyFill="1" applyBorder="1"/>
    <xf numFmtId="0" fontId="2" fillId="0" borderId="0" xfId="0" applyFont="1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152400</xdr:rowOff>
    </xdr:from>
    <xdr:to>
      <xdr:col>0</xdr:col>
      <xdr:colOff>342900</xdr:colOff>
      <xdr:row>2</xdr:row>
      <xdr:rowOff>104775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2400"/>
          <a:ext cx="3048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47625</xdr:rowOff>
    </xdr:from>
    <xdr:to>
      <xdr:col>0</xdr:col>
      <xdr:colOff>333375</xdr:colOff>
      <xdr:row>1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7625"/>
          <a:ext cx="3048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praha-kunratice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activeCell="E7" sqref="E7"/>
    </sheetView>
  </sheetViews>
  <sheetFormatPr defaultColWidth="9.140625" defaultRowHeight="15" x14ac:dyDescent="0.25"/>
  <cols>
    <col min="1" max="1" width="58.85546875" style="25" customWidth="1"/>
    <col min="2" max="2" width="13" style="25" customWidth="1"/>
    <col min="3" max="4" width="17" style="25" customWidth="1"/>
    <col min="5" max="5" width="15.28515625" style="25" customWidth="1"/>
    <col min="6" max="6" width="9.140625" style="25"/>
    <col min="7" max="7" width="11.5703125" style="25" bestFit="1" customWidth="1"/>
    <col min="8" max="16384" width="9.140625" style="25"/>
  </cols>
  <sheetData>
    <row r="1" spans="1:5" x14ac:dyDescent="0.25">
      <c r="A1" s="1"/>
    </row>
    <row r="2" spans="1:5" x14ac:dyDescent="0.25">
      <c r="A2" s="1" t="s">
        <v>39</v>
      </c>
    </row>
    <row r="5" spans="1:5" x14ac:dyDescent="0.25">
      <c r="A5" s="1" t="s">
        <v>212</v>
      </c>
    </row>
    <row r="7" spans="1:5" x14ac:dyDescent="0.25">
      <c r="A7" s="27" t="s">
        <v>3</v>
      </c>
      <c r="B7" s="28"/>
      <c r="C7" s="29"/>
      <c r="D7" s="29"/>
      <c r="E7" s="29"/>
    </row>
    <row r="8" spans="1:5" x14ac:dyDescent="0.25">
      <c r="A8" s="27" t="s">
        <v>2</v>
      </c>
      <c r="B8" s="27" t="s">
        <v>29</v>
      </c>
      <c r="C8" s="31" t="s">
        <v>132</v>
      </c>
      <c r="D8" s="31" t="s">
        <v>151</v>
      </c>
      <c r="E8" s="31" t="s">
        <v>156</v>
      </c>
    </row>
    <row r="9" spans="1:5" x14ac:dyDescent="0.25">
      <c r="A9" s="27" t="s">
        <v>6</v>
      </c>
      <c r="B9" s="28"/>
      <c r="C9" s="28"/>
      <c r="D9" s="28"/>
      <c r="E9" s="28"/>
    </row>
    <row r="10" spans="1:5" x14ac:dyDescent="0.25">
      <c r="A10" s="27" t="s">
        <v>13</v>
      </c>
      <c r="B10" s="28"/>
      <c r="C10" s="32">
        <v>4300000</v>
      </c>
      <c r="D10" s="32">
        <v>4300000</v>
      </c>
      <c r="E10" s="32">
        <v>4415150</v>
      </c>
    </row>
    <row r="11" spans="1:5" x14ac:dyDescent="0.25">
      <c r="A11" s="30" t="s">
        <v>25</v>
      </c>
      <c r="B11" s="28"/>
      <c r="C11" s="28"/>
      <c r="D11" s="28"/>
      <c r="E11" s="28"/>
    </row>
    <row r="12" spans="1:5" x14ac:dyDescent="0.25">
      <c r="A12" s="28" t="s">
        <v>122</v>
      </c>
      <c r="B12" s="28"/>
      <c r="C12" s="33">
        <v>35040</v>
      </c>
      <c r="D12" s="33">
        <v>48250</v>
      </c>
      <c r="E12" s="33">
        <v>41040</v>
      </c>
    </row>
    <row r="13" spans="1:5" x14ac:dyDescent="0.25">
      <c r="A13" s="28" t="s">
        <v>45</v>
      </c>
      <c r="B13" s="28" t="s">
        <v>63</v>
      </c>
      <c r="C13" s="33">
        <v>27384</v>
      </c>
      <c r="D13" s="33">
        <v>28260</v>
      </c>
      <c r="E13" s="33">
        <v>28543</v>
      </c>
    </row>
    <row r="14" spans="1:5" x14ac:dyDescent="0.25">
      <c r="A14" s="28" t="s">
        <v>129</v>
      </c>
      <c r="B14" s="28" t="s">
        <v>64</v>
      </c>
      <c r="C14" s="33">
        <v>19920</v>
      </c>
      <c r="D14" s="33">
        <v>20556</v>
      </c>
      <c r="E14" s="33">
        <v>20762</v>
      </c>
    </row>
    <row r="15" spans="1:5" x14ac:dyDescent="0.25">
      <c r="A15" s="28" t="s">
        <v>11</v>
      </c>
      <c r="B15" s="28" t="s">
        <v>65</v>
      </c>
      <c r="C15" s="33">
        <v>40836</v>
      </c>
      <c r="D15" s="33">
        <v>51144</v>
      </c>
      <c r="E15" s="33">
        <v>51655</v>
      </c>
    </row>
    <row r="16" spans="1:5" x14ac:dyDescent="0.25">
      <c r="A16" s="28" t="s">
        <v>152</v>
      </c>
      <c r="B16" s="28" t="s">
        <v>153</v>
      </c>
      <c r="C16" s="33">
        <v>0</v>
      </c>
      <c r="D16" s="33">
        <v>373452</v>
      </c>
      <c r="E16" s="33">
        <v>377187</v>
      </c>
    </row>
    <row r="17" spans="1:5" x14ac:dyDescent="0.25">
      <c r="A17" s="28" t="s">
        <v>10</v>
      </c>
      <c r="B17" s="28" t="s">
        <v>66</v>
      </c>
      <c r="C17" s="33">
        <v>35256</v>
      </c>
      <c r="D17" s="33">
        <v>36396</v>
      </c>
      <c r="E17" s="33">
        <v>36760</v>
      </c>
    </row>
    <row r="18" spans="1:5" ht="15.75" thickBot="1" x14ac:dyDescent="0.3">
      <c r="A18" s="70" t="s">
        <v>26</v>
      </c>
      <c r="B18" s="71"/>
      <c r="C18" s="72">
        <f t="shared" ref="C18:E18" si="0">SUM(C12:C17)</f>
        <v>158436</v>
      </c>
      <c r="D18" s="72">
        <v>513336</v>
      </c>
      <c r="E18" s="72">
        <f t="shared" si="0"/>
        <v>555947</v>
      </c>
    </row>
    <row r="19" spans="1:5" ht="15.75" thickBot="1" x14ac:dyDescent="0.3">
      <c r="A19" s="113" t="s">
        <v>87</v>
      </c>
      <c r="B19" s="114"/>
      <c r="C19" s="115">
        <f>+C18+C10</f>
        <v>4458436</v>
      </c>
      <c r="D19" s="115">
        <f>+D18+D10</f>
        <v>4813336</v>
      </c>
      <c r="E19" s="116">
        <f>+E18+E10</f>
        <v>4971097</v>
      </c>
    </row>
    <row r="20" spans="1:5" x14ac:dyDescent="0.25">
      <c r="A20" s="73" t="s">
        <v>111</v>
      </c>
      <c r="B20" s="74"/>
      <c r="C20" s="74"/>
      <c r="D20" s="74"/>
      <c r="E20" s="74"/>
    </row>
    <row r="21" spans="1:5" x14ac:dyDescent="0.25">
      <c r="A21" s="28" t="s">
        <v>27</v>
      </c>
      <c r="B21" s="28" t="s">
        <v>67</v>
      </c>
      <c r="C21" s="33">
        <v>159557</v>
      </c>
      <c r="D21" s="33">
        <v>164689</v>
      </c>
      <c r="E21" s="33">
        <v>168806</v>
      </c>
    </row>
    <row r="22" spans="1:5" x14ac:dyDescent="0.25">
      <c r="A22" s="28" t="s">
        <v>28</v>
      </c>
      <c r="B22" s="28" t="s">
        <v>68</v>
      </c>
      <c r="C22" s="33">
        <v>22139</v>
      </c>
      <c r="D22" s="33">
        <v>22850</v>
      </c>
      <c r="E22" s="33">
        <v>24421</v>
      </c>
    </row>
    <row r="23" spans="1:5" x14ac:dyDescent="0.25">
      <c r="A23" s="28" t="s">
        <v>133</v>
      </c>
      <c r="B23" s="28" t="s">
        <v>134</v>
      </c>
      <c r="C23" s="33">
        <v>936000</v>
      </c>
      <c r="D23" s="33">
        <v>966120</v>
      </c>
      <c r="E23" s="33">
        <v>990273</v>
      </c>
    </row>
    <row r="24" spans="1:5" x14ac:dyDescent="0.25">
      <c r="A24" s="28" t="s">
        <v>7</v>
      </c>
      <c r="B24" s="28" t="s">
        <v>36</v>
      </c>
      <c r="C24" s="33">
        <v>323150.88</v>
      </c>
      <c r="D24" s="33">
        <v>323150.88</v>
      </c>
      <c r="E24" s="33">
        <v>331229</v>
      </c>
    </row>
    <row r="25" spans="1:5" x14ac:dyDescent="0.25">
      <c r="A25" s="28" t="s">
        <v>14</v>
      </c>
      <c r="B25" s="28" t="s">
        <v>33</v>
      </c>
      <c r="C25" s="33">
        <v>143412</v>
      </c>
      <c r="D25" s="33">
        <v>148032</v>
      </c>
      <c r="E25" s="33">
        <v>151732</v>
      </c>
    </row>
    <row r="26" spans="1:5" ht="15.75" thickBot="1" x14ac:dyDescent="0.3">
      <c r="A26" s="28" t="s">
        <v>40</v>
      </c>
      <c r="B26" s="28" t="s">
        <v>131</v>
      </c>
      <c r="C26" s="33">
        <v>180540</v>
      </c>
      <c r="D26" s="33">
        <v>186349</v>
      </c>
      <c r="E26" s="33">
        <v>191007</v>
      </c>
    </row>
    <row r="27" spans="1:5" ht="15.75" thickBot="1" x14ac:dyDescent="0.3">
      <c r="A27" s="113" t="s">
        <v>16</v>
      </c>
      <c r="B27" s="114"/>
      <c r="C27" s="115">
        <f t="shared" ref="C27:E27" si="1">SUM(C21:C26)</f>
        <v>1764798.88</v>
      </c>
      <c r="D27" s="115">
        <f t="shared" si="1"/>
        <v>1811190.88</v>
      </c>
      <c r="E27" s="116">
        <f t="shared" si="1"/>
        <v>1857468</v>
      </c>
    </row>
    <row r="28" spans="1:5" x14ac:dyDescent="0.25">
      <c r="A28" s="30"/>
      <c r="C28" s="28"/>
      <c r="D28" s="28"/>
      <c r="E28" s="28"/>
    </row>
    <row r="29" spans="1:5" x14ac:dyDescent="0.25">
      <c r="A29" s="30" t="s">
        <v>114</v>
      </c>
      <c r="B29" s="28"/>
      <c r="C29" s="28"/>
      <c r="D29" s="28"/>
      <c r="E29" s="28"/>
    </row>
    <row r="30" spans="1:5" ht="18.75" customHeight="1" x14ac:dyDescent="0.25">
      <c r="A30" s="34" t="s">
        <v>107</v>
      </c>
      <c r="B30" s="28"/>
      <c r="C30" s="33">
        <v>74000</v>
      </c>
      <c r="D30" s="33">
        <v>74000</v>
      </c>
      <c r="E30" s="33">
        <f>305000/5</f>
        <v>61000</v>
      </c>
    </row>
    <row r="31" spans="1:5" ht="19.5" customHeight="1" thickBot="1" x14ac:dyDescent="0.3">
      <c r="A31" s="34" t="s">
        <v>108</v>
      </c>
      <c r="B31" s="28"/>
      <c r="C31" s="33">
        <v>225120</v>
      </c>
      <c r="D31" s="33">
        <v>225120</v>
      </c>
      <c r="E31" s="33">
        <v>225100</v>
      </c>
    </row>
    <row r="32" spans="1:5" ht="15.75" thickBot="1" x14ac:dyDescent="0.3">
      <c r="A32" s="113" t="s">
        <v>109</v>
      </c>
      <c r="B32" s="114"/>
      <c r="C32" s="115">
        <f>SUM(C30:C31)</f>
        <v>299120</v>
      </c>
      <c r="D32" s="115">
        <f>SUM(D30:D31)</f>
        <v>299120</v>
      </c>
      <c r="E32" s="116">
        <f>SUM(E30:E31)</f>
        <v>286100</v>
      </c>
    </row>
    <row r="33" spans="1:6" x14ac:dyDescent="0.25">
      <c r="A33" s="28"/>
      <c r="B33" s="28"/>
      <c r="C33" s="28"/>
      <c r="D33" s="28"/>
      <c r="E33" s="28"/>
    </row>
    <row r="34" spans="1:6" x14ac:dyDescent="0.25">
      <c r="A34" s="30" t="s">
        <v>5</v>
      </c>
      <c r="B34" s="28"/>
      <c r="C34" s="28"/>
      <c r="D34" s="28"/>
      <c r="E34" s="28"/>
    </row>
    <row r="35" spans="1:6" x14ac:dyDescent="0.25">
      <c r="A35" s="28" t="s">
        <v>93</v>
      </c>
      <c r="B35" s="28" t="s">
        <v>34</v>
      </c>
      <c r="C35" s="33">
        <v>111984</v>
      </c>
      <c r="D35" s="33">
        <v>115584</v>
      </c>
      <c r="E35" s="33">
        <v>116739.84</v>
      </c>
    </row>
    <row r="36" spans="1:6" x14ac:dyDescent="0.25">
      <c r="A36" s="28" t="s">
        <v>7</v>
      </c>
      <c r="B36" s="28" t="s">
        <v>37</v>
      </c>
      <c r="C36" s="33">
        <v>119956</v>
      </c>
      <c r="D36" s="33">
        <v>123816</v>
      </c>
      <c r="E36" s="33">
        <v>125054.16</v>
      </c>
    </row>
    <row r="37" spans="1:6" x14ac:dyDescent="0.25">
      <c r="A37" s="28" t="s">
        <v>7</v>
      </c>
      <c r="B37" s="28" t="s">
        <v>44</v>
      </c>
      <c r="C37" s="33">
        <v>8750</v>
      </c>
      <c r="D37" s="33">
        <v>8750</v>
      </c>
      <c r="E37" s="33">
        <v>8750</v>
      </c>
    </row>
    <row r="38" spans="1:6" x14ac:dyDescent="0.25">
      <c r="A38" s="28" t="s">
        <v>7</v>
      </c>
      <c r="B38" s="28" t="s">
        <v>105</v>
      </c>
      <c r="C38" s="33">
        <v>897</v>
      </c>
      <c r="D38" s="33">
        <v>926</v>
      </c>
      <c r="E38" s="33">
        <v>935.26</v>
      </c>
    </row>
    <row r="39" spans="1:6" x14ac:dyDescent="0.25">
      <c r="A39" s="28" t="s">
        <v>149</v>
      </c>
      <c r="B39" s="28" t="s">
        <v>150</v>
      </c>
      <c r="C39" s="33">
        <v>0</v>
      </c>
      <c r="D39" s="33">
        <v>167136</v>
      </c>
      <c r="E39" s="33">
        <v>168807.36</v>
      </c>
    </row>
    <row r="40" spans="1:6" x14ac:dyDescent="0.25">
      <c r="A40" s="28" t="s">
        <v>19</v>
      </c>
      <c r="B40" s="28" t="s">
        <v>48</v>
      </c>
      <c r="C40" s="33">
        <v>1348</v>
      </c>
      <c r="D40" s="33">
        <v>1391</v>
      </c>
      <c r="E40" s="33">
        <v>1404.91</v>
      </c>
    </row>
    <row r="41" spans="1:6" x14ac:dyDescent="0.25">
      <c r="A41" s="28" t="s">
        <v>41</v>
      </c>
      <c r="B41" s="28" t="s">
        <v>49</v>
      </c>
      <c r="C41" s="33">
        <v>1654</v>
      </c>
      <c r="D41" s="33">
        <v>1708</v>
      </c>
      <c r="E41" s="33">
        <v>1725.08</v>
      </c>
    </row>
    <row r="42" spans="1:6" x14ac:dyDescent="0.25">
      <c r="A42" s="28" t="s">
        <v>9</v>
      </c>
      <c r="B42" s="28" t="s">
        <v>50</v>
      </c>
      <c r="C42" s="33">
        <v>14328</v>
      </c>
      <c r="D42" s="33">
        <v>12160</v>
      </c>
      <c r="E42" s="33">
        <v>24563.200000000001</v>
      </c>
    </row>
    <row r="43" spans="1:6" x14ac:dyDescent="0.25">
      <c r="A43" s="28" t="s">
        <v>91</v>
      </c>
      <c r="B43" s="28" t="s">
        <v>51</v>
      </c>
      <c r="C43" s="33">
        <v>358288</v>
      </c>
      <c r="D43" s="33">
        <v>369816</v>
      </c>
      <c r="E43" s="33">
        <v>373514.16</v>
      </c>
    </row>
    <row r="44" spans="1:6" x14ac:dyDescent="0.25">
      <c r="A44" s="28" t="s">
        <v>142</v>
      </c>
      <c r="B44" s="28" t="s">
        <v>143</v>
      </c>
      <c r="C44" s="33">
        <v>8824</v>
      </c>
      <c r="D44" s="33">
        <v>9108</v>
      </c>
      <c r="E44" s="33">
        <v>9199.08</v>
      </c>
    </row>
    <row r="45" spans="1:6" x14ac:dyDescent="0.25">
      <c r="A45" s="28" t="s">
        <v>20</v>
      </c>
      <c r="B45" s="28" t="s">
        <v>52</v>
      </c>
      <c r="C45" s="33">
        <v>1592</v>
      </c>
      <c r="D45" s="33">
        <v>1592</v>
      </c>
      <c r="E45" s="33">
        <v>1592</v>
      </c>
    </row>
    <row r="46" spans="1:6" x14ac:dyDescent="0.25">
      <c r="A46" s="28" t="s">
        <v>204</v>
      </c>
      <c r="B46" s="35" t="s">
        <v>56</v>
      </c>
      <c r="C46" s="33">
        <v>4653</v>
      </c>
      <c r="D46" s="33">
        <v>4653</v>
      </c>
      <c r="E46" s="33">
        <v>4653</v>
      </c>
    </row>
    <row r="47" spans="1:6" x14ac:dyDescent="0.25">
      <c r="A47" s="28" t="s">
        <v>205</v>
      </c>
      <c r="B47" s="35" t="s">
        <v>123</v>
      </c>
      <c r="C47" s="33">
        <v>3000</v>
      </c>
      <c r="D47" s="33">
        <v>3000</v>
      </c>
      <c r="E47" s="33">
        <v>3000</v>
      </c>
    </row>
    <row r="48" spans="1:6" x14ac:dyDescent="0.25">
      <c r="A48" s="28" t="s">
        <v>20</v>
      </c>
      <c r="B48" s="35" t="s">
        <v>141</v>
      </c>
      <c r="C48" s="33">
        <v>1018</v>
      </c>
      <c r="D48" s="33">
        <v>1018</v>
      </c>
      <c r="E48" s="33">
        <v>1018</v>
      </c>
      <c r="F48" s="24"/>
    </row>
    <row r="49" spans="1:5" x14ac:dyDescent="0.25">
      <c r="A49" s="28" t="s">
        <v>148</v>
      </c>
      <c r="B49" s="35" t="s">
        <v>206</v>
      </c>
      <c r="C49" s="33">
        <v>1529</v>
      </c>
      <c r="D49" s="33">
        <v>1529</v>
      </c>
      <c r="E49" s="33">
        <v>1529</v>
      </c>
    </row>
    <row r="50" spans="1:5" x14ac:dyDescent="0.25">
      <c r="A50" s="28" t="s">
        <v>139</v>
      </c>
      <c r="B50" s="35" t="s">
        <v>140</v>
      </c>
      <c r="C50" s="33">
        <v>2232</v>
      </c>
      <c r="D50" s="33">
        <v>2232</v>
      </c>
      <c r="E50" s="33">
        <v>2232</v>
      </c>
    </row>
    <row r="51" spans="1:5" x14ac:dyDescent="0.25">
      <c r="A51" s="28" t="s">
        <v>144</v>
      </c>
      <c r="B51" s="35" t="s">
        <v>145</v>
      </c>
      <c r="C51" s="33">
        <v>436</v>
      </c>
      <c r="D51" s="33">
        <v>450</v>
      </c>
      <c r="E51" s="33">
        <v>454.5</v>
      </c>
    </row>
    <row r="52" spans="1:5" x14ac:dyDescent="0.25">
      <c r="A52" s="28" t="s">
        <v>146</v>
      </c>
      <c r="B52" s="35" t="s">
        <v>147</v>
      </c>
      <c r="C52" s="33">
        <v>8088</v>
      </c>
      <c r="D52" s="33">
        <v>8349</v>
      </c>
      <c r="E52" s="33">
        <v>8432.49</v>
      </c>
    </row>
    <row r="53" spans="1:5" x14ac:dyDescent="0.25">
      <c r="A53" s="28" t="s">
        <v>92</v>
      </c>
      <c r="B53" s="28" t="s">
        <v>135</v>
      </c>
      <c r="C53" s="33">
        <v>174555</v>
      </c>
      <c r="D53" s="33">
        <v>180171</v>
      </c>
      <c r="E53" s="33">
        <v>181972.71</v>
      </c>
    </row>
    <row r="54" spans="1:5" x14ac:dyDescent="0.25">
      <c r="A54" s="28" t="s">
        <v>4</v>
      </c>
      <c r="B54" s="28" t="s">
        <v>128</v>
      </c>
      <c r="C54" s="33">
        <v>840</v>
      </c>
      <c r="D54" s="33">
        <v>840</v>
      </c>
      <c r="E54" s="33">
        <v>840</v>
      </c>
    </row>
    <row r="55" spans="1:5" x14ac:dyDescent="0.25">
      <c r="A55" s="28" t="s">
        <v>46</v>
      </c>
      <c r="B55" s="28" t="s">
        <v>47</v>
      </c>
      <c r="C55" s="33">
        <v>78595</v>
      </c>
      <c r="D55" s="33">
        <v>81044</v>
      </c>
      <c r="E55" s="33">
        <v>81854.44</v>
      </c>
    </row>
    <row r="56" spans="1:5" x14ac:dyDescent="0.25">
      <c r="A56" s="28" t="s">
        <v>18</v>
      </c>
      <c r="B56" s="28" t="s">
        <v>53</v>
      </c>
      <c r="C56" s="33">
        <v>1348</v>
      </c>
      <c r="D56" s="33">
        <v>1391</v>
      </c>
      <c r="E56" s="33">
        <v>1404.91</v>
      </c>
    </row>
    <row r="57" spans="1:5" x14ac:dyDescent="0.25">
      <c r="A57" s="28" t="s">
        <v>124</v>
      </c>
      <c r="B57" s="28" t="s">
        <v>130</v>
      </c>
      <c r="C57" s="33">
        <v>863936</v>
      </c>
      <c r="D57" s="33">
        <v>891732</v>
      </c>
      <c r="E57" s="33">
        <v>900649.32</v>
      </c>
    </row>
    <row r="58" spans="1:5" x14ac:dyDescent="0.25">
      <c r="A58" s="28" t="s">
        <v>54</v>
      </c>
      <c r="B58" s="28" t="s">
        <v>55</v>
      </c>
      <c r="C58" s="33">
        <v>41035</v>
      </c>
      <c r="D58" s="33">
        <v>42355</v>
      </c>
      <c r="E58" s="33">
        <v>42778.55</v>
      </c>
    </row>
    <row r="59" spans="1:5" x14ac:dyDescent="0.25">
      <c r="A59" s="28" t="s">
        <v>125</v>
      </c>
      <c r="B59" s="28" t="s">
        <v>126</v>
      </c>
      <c r="C59" s="33">
        <v>79778</v>
      </c>
      <c r="D59" s="33">
        <v>93208</v>
      </c>
      <c r="E59" s="33">
        <v>94140.08</v>
      </c>
    </row>
    <row r="60" spans="1:5" x14ac:dyDescent="0.25">
      <c r="A60" s="28" t="s">
        <v>8</v>
      </c>
      <c r="B60" s="28" t="s">
        <v>57</v>
      </c>
      <c r="C60" s="33">
        <v>10235</v>
      </c>
      <c r="D60" s="33">
        <v>10565</v>
      </c>
      <c r="E60" s="33">
        <v>10670.65</v>
      </c>
    </row>
    <row r="61" spans="1:5" x14ac:dyDescent="0.25">
      <c r="A61" s="28" t="s">
        <v>136</v>
      </c>
      <c r="B61" s="28" t="s">
        <v>58</v>
      </c>
      <c r="C61" s="33">
        <v>37030</v>
      </c>
      <c r="D61" s="33">
        <v>38222</v>
      </c>
      <c r="E61" s="33">
        <v>38604.22</v>
      </c>
    </row>
    <row r="62" spans="1:5" x14ac:dyDescent="0.25">
      <c r="A62" s="28" t="s">
        <v>137</v>
      </c>
      <c r="B62" s="28" t="s">
        <v>59</v>
      </c>
      <c r="C62" s="33">
        <v>1659950</v>
      </c>
      <c r="D62" s="33">
        <v>1653232</v>
      </c>
      <c r="E62" s="33">
        <v>1669764.32</v>
      </c>
    </row>
    <row r="63" spans="1:5" x14ac:dyDescent="0.25">
      <c r="A63" s="28" t="s">
        <v>60</v>
      </c>
      <c r="B63" s="28"/>
      <c r="C63" s="33">
        <v>0</v>
      </c>
      <c r="D63" s="33">
        <v>0</v>
      </c>
      <c r="E63" s="33">
        <v>0</v>
      </c>
    </row>
    <row r="64" spans="1:5" x14ac:dyDescent="0.25">
      <c r="A64" s="28" t="s">
        <v>61</v>
      </c>
      <c r="B64" s="28"/>
      <c r="C64" s="33">
        <v>0</v>
      </c>
      <c r="D64" s="33">
        <v>0</v>
      </c>
      <c r="E64" s="33">
        <v>0</v>
      </c>
    </row>
    <row r="65" spans="1:5" x14ac:dyDescent="0.25">
      <c r="A65" s="28" t="s">
        <v>12</v>
      </c>
      <c r="B65" s="28" t="s">
        <v>62</v>
      </c>
      <c r="C65" s="33">
        <v>0</v>
      </c>
      <c r="D65" s="33">
        <v>0</v>
      </c>
      <c r="E65" s="33">
        <v>0</v>
      </c>
    </row>
    <row r="66" spans="1:5" x14ac:dyDescent="0.25">
      <c r="A66" s="28" t="s">
        <v>15</v>
      </c>
      <c r="B66" s="28" t="s">
        <v>35</v>
      </c>
      <c r="C66" s="33">
        <v>11713</v>
      </c>
      <c r="D66" s="33">
        <v>12090</v>
      </c>
      <c r="E66" s="33">
        <v>12210.9</v>
      </c>
    </row>
    <row r="67" spans="1:5" x14ac:dyDescent="0.25">
      <c r="A67" s="28" t="s">
        <v>31</v>
      </c>
      <c r="B67" s="28" t="s">
        <v>32</v>
      </c>
      <c r="C67" s="33">
        <v>987</v>
      </c>
      <c r="D67" s="33">
        <v>1019</v>
      </c>
      <c r="E67" s="33">
        <v>1029.19</v>
      </c>
    </row>
    <row r="68" spans="1:5" x14ac:dyDescent="0.25">
      <c r="A68" s="28" t="s">
        <v>21</v>
      </c>
      <c r="B68" s="28" t="s">
        <v>30</v>
      </c>
      <c r="C68" s="33">
        <v>759</v>
      </c>
      <c r="D68" s="37">
        <v>0</v>
      </c>
      <c r="E68" s="29">
        <v>0</v>
      </c>
    </row>
    <row r="69" spans="1:5" x14ac:dyDescent="0.25">
      <c r="A69" s="28" t="s">
        <v>95</v>
      </c>
      <c r="B69" s="28" t="s">
        <v>138</v>
      </c>
      <c r="C69" s="33">
        <v>46138</v>
      </c>
      <c r="D69" s="33">
        <v>47623</v>
      </c>
      <c r="E69" s="33">
        <v>48099.23</v>
      </c>
    </row>
    <row r="70" spans="1:5" x14ac:dyDescent="0.25">
      <c r="A70" s="28" t="s">
        <v>98</v>
      </c>
      <c r="B70" s="28" t="s">
        <v>99</v>
      </c>
      <c r="C70" s="33">
        <v>22712</v>
      </c>
      <c r="D70" s="33">
        <v>23443</v>
      </c>
      <c r="E70" s="33">
        <v>23677.43</v>
      </c>
    </row>
    <row r="71" spans="1:5" x14ac:dyDescent="0.25">
      <c r="A71" s="28" t="s">
        <v>100</v>
      </c>
      <c r="B71" s="28" t="s">
        <v>101</v>
      </c>
      <c r="C71" s="33">
        <v>9033</v>
      </c>
      <c r="D71" s="33">
        <v>9323</v>
      </c>
      <c r="E71" s="33">
        <v>9416.23</v>
      </c>
    </row>
    <row r="72" spans="1:5" x14ac:dyDescent="0.25">
      <c r="A72" s="28" t="s">
        <v>102</v>
      </c>
      <c r="B72" s="28" t="s">
        <v>103</v>
      </c>
      <c r="C72" s="33">
        <v>12539</v>
      </c>
      <c r="D72" s="33">
        <v>12943</v>
      </c>
      <c r="E72" s="33">
        <v>13072.43</v>
      </c>
    </row>
    <row r="73" spans="1:5" x14ac:dyDescent="0.25">
      <c r="A73" s="28" t="s">
        <v>106</v>
      </c>
      <c r="B73" s="28" t="s">
        <v>104</v>
      </c>
      <c r="C73" s="33">
        <v>592</v>
      </c>
      <c r="D73" s="33">
        <v>611</v>
      </c>
      <c r="E73" s="33">
        <v>617.11</v>
      </c>
    </row>
    <row r="74" spans="1:5" x14ac:dyDescent="0.25">
      <c r="A74" s="28" t="s">
        <v>154</v>
      </c>
      <c r="B74" s="28" t="s">
        <v>155</v>
      </c>
      <c r="C74" s="33">
        <v>0</v>
      </c>
      <c r="D74" s="33">
        <v>1903</v>
      </c>
      <c r="E74" s="33">
        <v>1922.03</v>
      </c>
    </row>
    <row r="75" spans="1:5" x14ac:dyDescent="0.25">
      <c r="A75" s="28" t="s">
        <v>157</v>
      </c>
      <c r="B75" s="26" t="s">
        <v>158</v>
      </c>
      <c r="C75" s="33">
        <v>0</v>
      </c>
      <c r="D75" s="33">
        <v>0</v>
      </c>
      <c r="E75" s="33">
        <v>38604.22</v>
      </c>
    </row>
    <row r="76" spans="1:5" x14ac:dyDescent="0.25">
      <c r="A76" s="36" t="s">
        <v>159</v>
      </c>
      <c r="B76" s="36" t="s">
        <v>160</v>
      </c>
      <c r="C76" s="33">
        <v>0</v>
      </c>
      <c r="D76" s="33">
        <v>0</v>
      </c>
      <c r="E76" s="33">
        <v>52015</v>
      </c>
    </row>
    <row r="77" spans="1:5" x14ac:dyDescent="0.25">
      <c r="A77" s="36" t="s">
        <v>161</v>
      </c>
      <c r="B77" s="36" t="s">
        <v>162</v>
      </c>
      <c r="C77" s="33">
        <v>0</v>
      </c>
      <c r="D77" s="33">
        <v>0</v>
      </c>
      <c r="E77" s="33">
        <v>31209</v>
      </c>
    </row>
    <row r="78" spans="1:5" x14ac:dyDescent="0.25">
      <c r="A78" s="36" t="s">
        <v>163</v>
      </c>
      <c r="B78" s="36" t="s">
        <v>164</v>
      </c>
      <c r="C78" s="33">
        <v>0</v>
      </c>
      <c r="D78" s="33">
        <v>0</v>
      </c>
      <c r="E78" s="33">
        <v>13523.9</v>
      </c>
    </row>
    <row r="79" spans="1:5" x14ac:dyDescent="0.25">
      <c r="A79" s="36" t="s">
        <v>165</v>
      </c>
      <c r="B79" s="36" t="s">
        <v>166</v>
      </c>
      <c r="C79" s="33">
        <v>0</v>
      </c>
      <c r="D79" s="33">
        <v>1</v>
      </c>
      <c r="E79" s="33">
        <v>1</v>
      </c>
    </row>
    <row r="80" spans="1:5" x14ac:dyDescent="0.25">
      <c r="A80" s="36" t="s">
        <v>167</v>
      </c>
      <c r="B80" s="36" t="s">
        <v>168</v>
      </c>
      <c r="C80" s="33">
        <v>0</v>
      </c>
      <c r="D80" s="33">
        <v>0</v>
      </c>
      <c r="E80" s="33">
        <v>10670.65</v>
      </c>
    </row>
    <row r="81" spans="1:7" ht="15.75" thickBot="1" x14ac:dyDescent="0.3">
      <c r="A81" s="36" t="s">
        <v>201</v>
      </c>
      <c r="B81" s="36" t="s">
        <v>202</v>
      </c>
      <c r="C81" s="33">
        <v>0</v>
      </c>
      <c r="D81" s="33">
        <v>0</v>
      </c>
      <c r="E81" s="33">
        <v>140000</v>
      </c>
      <c r="G81" s="75"/>
    </row>
    <row r="82" spans="1:7" ht="15.75" thickBot="1" x14ac:dyDescent="0.3">
      <c r="A82" s="113" t="s">
        <v>17</v>
      </c>
      <c r="B82" s="114"/>
      <c r="C82" s="115">
        <f>SUM(C35:C78)</f>
        <v>3700352</v>
      </c>
      <c r="D82" s="115">
        <f>SUM(D35:D80)</f>
        <v>3934934</v>
      </c>
      <c r="E82" s="116">
        <f>SUM(E35:E81)</f>
        <v>4272351.5600000005</v>
      </c>
    </row>
    <row r="83" spans="1:7" ht="15.75" thickBot="1" x14ac:dyDescent="0.3">
      <c r="A83" s="74"/>
      <c r="C83" s="74"/>
      <c r="D83" s="74"/>
      <c r="E83" s="74"/>
      <c r="G83" s="111"/>
    </row>
    <row r="84" spans="1:7" ht="15.75" thickBot="1" x14ac:dyDescent="0.3">
      <c r="A84" s="113" t="s">
        <v>42</v>
      </c>
      <c r="B84" s="114"/>
      <c r="C84" s="115">
        <v>34050</v>
      </c>
      <c r="D84" s="115">
        <v>34050</v>
      </c>
      <c r="E84" s="116">
        <v>4000</v>
      </c>
      <c r="G84" s="112"/>
    </row>
    <row r="85" spans="1:7" ht="15.75" thickBot="1" x14ac:dyDescent="0.3">
      <c r="A85" s="30"/>
      <c r="B85" s="28"/>
      <c r="C85" s="28"/>
      <c r="D85" s="28"/>
      <c r="E85" s="33"/>
      <c r="G85" s="111"/>
    </row>
    <row r="86" spans="1:7" ht="15.75" thickBot="1" x14ac:dyDescent="0.3">
      <c r="A86" s="113" t="s">
        <v>213</v>
      </c>
      <c r="B86" s="114"/>
      <c r="C86" s="115">
        <v>0</v>
      </c>
      <c r="D86" s="115">
        <v>0</v>
      </c>
      <c r="E86" s="116">
        <v>0</v>
      </c>
      <c r="G86" s="111"/>
    </row>
    <row r="87" spans="1:7" x14ac:dyDescent="0.25">
      <c r="A87" s="30"/>
      <c r="B87" s="28"/>
      <c r="C87" s="28"/>
      <c r="D87" s="28"/>
      <c r="E87" s="28"/>
      <c r="G87" s="111"/>
    </row>
    <row r="88" spans="1:7" x14ac:dyDescent="0.25">
      <c r="A88" s="30" t="s">
        <v>214</v>
      </c>
      <c r="B88" s="28"/>
      <c r="C88" s="28"/>
      <c r="D88" s="28"/>
      <c r="E88" s="28"/>
      <c r="G88" s="111"/>
    </row>
    <row r="89" spans="1:7" x14ac:dyDescent="0.25">
      <c r="A89" s="28" t="s">
        <v>211</v>
      </c>
      <c r="B89" s="28"/>
      <c r="C89" s="33">
        <v>80000</v>
      </c>
      <c r="D89" s="33">
        <v>95000</v>
      </c>
      <c r="E89" s="33">
        <v>124000</v>
      </c>
      <c r="G89" s="111"/>
    </row>
    <row r="90" spans="1:7" x14ac:dyDescent="0.25">
      <c r="A90" s="28" t="s">
        <v>210</v>
      </c>
      <c r="B90" s="28"/>
      <c r="C90" s="33"/>
      <c r="D90" s="33"/>
      <c r="E90" s="33">
        <v>214000</v>
      </c>
      <c r="G90" s="111"/>
    </row>
    <row r="91" spans="1:7" x14ac:dyDescent="0.25">
      <c r="A91" s="28" t="s">
        <v>0</v>
      </c>
      <c r="B91" s="28"/>
      <c r="C91" s="33">
        <v>2000</v>
      </c>
      <c r="D91" s="33">
        <v>2000</v>
      </c>
      <c r="E91" s="33">
        <v>23000</v>
      </c>
      <c r="G91" s="110"/>
    </row>
    <row r="92" spans="1:7" x14ac:dyDescent="0.25">
      <c r="A92" s="28" t="s">
        <v>69</v>
      </c>
      <c r="B92" s="28"/>
      <c r="C92" s="33">
        <v>15000</v>
      </c>
      <c r="D92" s="33">
        <v>15000</v>
      </c>
      <c r="E92" s="33">
        <v>10000</v>
      </c>
      <c r="G92" s="110"/>
    </row>
    <row r="93" spans="1:7" ht="15.75" thickBot="1" x14ac:dyDescent="0.3">
      <c r="A93" s="28" t="s">
        <v>113</v>
      </c>
      <c r="B93" s="28"/>
      <c r="C93" s="33">
        <v>5000</v>
      </c>
      <c r="D93" s="33">
        <v>5000</v>
      </c>
      <c r="E93" s="33">
        <v>0</v>
      </c>
      <c r="G93" s="111"/>
    </row>
    <row r="94" spans="1:7" ht="15.75" thickBot="1" x14ac:dyDescent="0.3">
      <c r="A94" s="113" t="s">
        <v>112</v>
      </c>
      <c r="B94" s="114"/>
      <c r="C94" s="115">
        <f>SUM(C89:C93)</f>
        <v>102000</v>
      </c>
      <c r="D94" s="115">
        <f>SUM(D89:D93)</f>
        <v>117000</v>
      </c>
      <c r="E94" s="116">
        <f>SUM(E89:E93)</f>
        <v>371000</v>
      </c>
    </row>
    <row r="95" spans="1:7" x14ac:dyDescent="0.25">
      <c r="A95" s="30"/>
      <c r="B95" s="28"/>
      <c r="C95" s="28"/>
      <c r="D95" s="28"/>
      <c r="E95" s="33"/>
    </row>
    <row r="96" spans="1:7" x14ac:dyDescent="0.25">
      <c r="A96" s="117" t="s">
        <v>1</v>
      </c>
      <c r="B96" s="118"/>
      <c r="C96" s="119">
        <f>C10+C18+C27+C32+C82+C84+C86+C94</f>
        <v>10358756.879999999</v>
      </c>
      <c r="D96" s="119">
        <f>D19+D27+D32+D82+D84+D86+D94</f>
        <v>11009630.879999999</v>
      </c>
      <c r="E96" s="119">
        <f>E19+E27+E32+E82+E84+E86+E94</f>
        <v>11762016.560000001</v>
      </c>
    </row>
    <row r="97" spans="1:5" x14ac:dyDescent="0.25">
      <c r="A97" s="28"/>
      <c r="B97" s="28"/>
      <c r="C97" s="28"/>
      <c r="D97" s="28"/>
      <c r="E97" s="33"/>
    </row>
    <row r="98" spans="1:5" x14ac:dyDescent="0.25">
      <c r="A98" s="117" t="s">
        <v>83</v>
      </c>
      <c r="B98" s="118"/>
      <c r="C98" s="119">
        <v>2323000</v>
      </c>
      <c r="D98" s="119">
        <v>2323000</v>
      </c>
      <c r="E98" s="119">
        <v>2786000</v>
      </c>
    </row>
    <row r="99" spans="1:5" x14ac:dyDescent="0.25">
      <c r="A99" s="28"/>
      <c r="B99" s="28"/>
      <c r="C99" s="28"/>
      <c r="D99" s="28"/>
      <c r="E99" s="33"/>
    </row>
    <row r="100" spans="1:5" x14ac:dyDescent="0.25">
      <c r="A100" s="117" t="s">
        <v>120</v>
      </c>
      <c r="B100" s="118"/>
      <c r="C100" s="119">
        <f>C96-C98</f>
        <v>8035756.879999999</v>
      </c>
      <c r="D100" s="119">
        <f>D96-D98</f>
        <v>8686630.879999999</v>
      </c>
      <c r="E100" s="119">
        <f>E96-E98</f>
        <v>8976016.5600000005</v>
      </c>
    </row>
  </sheetData>
  <pageMargins left="0.78740157480314965" right="0.78740157480314965" top="0.98425196850393704" bottom="0.98425196850393704" header="0.51181102362204722" footer="0.51181102362204722"/>
  <pageSetup paperSize="9" scale="95" fitToHeight="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5"/>
  <sheetViews>
    <sheetView tabSelected="1" topLeftCell="A58" workbookViewId="0">
      <selection activeCell="A84" sqref="A84:C85"/>
    </sheetView>
  </sheetViews>
  <sheetFormatPr defaultRowHeight="15" x14ac:dyDescent="0.25"/>
  <cols>
    <col min="1" max="1" width="78.28515625" customWidth="1"/>
    <col min="2" max="2" width="13.5703125" style="2" hidden="1" customWidth="1"/>
    <col min="3" max="3" width="16" style="2" hidden="1" customWidth="1"/>
    <col min="4" max="5" width="19.5703125" style="2" customWidth="1"/>
    <col min="6" max="6" width="15.28515625" style="2" customWidth="1"/>
    <col min="7" max="7" width="10.7109375" bestFit="1" customWidth="1"/>
    <col min="8" max="8" width="13.28515625" customWidth="1"/>
    <col min="9" max="9" width="15.140625" customWidth="1"/>
  </cols>
  <sheetData>
    <row r="1" spans="1:7" x14ac:dyDescent="0.25">
      <c r="A1" s="1" t="s">
        <v>39</v>
      </c>
    </row>
    <row r="3" spans="1:7" x14ac:dyDescent="0.25">
      <c r="A3" s="1" t="s">
        <v>169</v>
      </c>
    </row>
    <row r="4" spans="1:7" ht="8.25" customHeight="1" thickBot="1" x14ac:dyDescent="0.3"/>
    <row r="5" spans="1:7" ht="15.75" thickTop="1" x14ac:dyDescent="0.25">
      <c r="A5" s="92" t="s">
        <v>90</v>
      </c>
      <c r="B5" s="3" t="s">
        <v>22</v>
      </c>
      <c r="C5" s="3" t="s">
        <v>23</v>
      </c>
      <c r="D5" s="69" t="s">
        <v>203</v>
      </c>
      <c r="E5" s="93">
        <v>2018</v>
      </c>
      <c r="F5" s="83" t="s">
        <v>156</v>
      </c>
    </row>
    <row r="6" spans="1:7" x14ac:dyDescent="0.25">
      <c r="A6" s="94" t="s">
        <v>70</v>
      </c>
      <c r="B6" s="4"/>
      <c r="C6" s="4"/>
      <c r="D6" s="45"/>
      <c r="E6" s="56"/>
      <c r="F6" s="95"/>
    </row>
    <row r="7" spans="1:7" x14ac:dyDescent="0.25">
      <c r="A7" s="96" t="s">
        <v>170</v>
      </c>
      <c r="B7" s="5">
        <v>4300000</v>
      </c>
      <c r="C7" s="5">
        <v>4288790</v>
      </c>
      <c r="D7" s="46">
        <v>4512506</v>
      </c>
      <c r="E7" s="60">
        <v>4300000</v>
      </c>
      <c r="F7" s="59">
        <v>4963000</v>
      </c>
      <c r="G7" s="25"/>
    </row>
    <row r="8" spans="1:7" x14ac:dyDescent="0.25">
      <c r="A8" s="96" t="s">
        <v>171</v>
      </c>
      <c r="B8" s="5">
        <v>0</v>
      </c>
      <c r="C8" s="5">
        <v>0</v>
      </c>
      <c r="D8" s="46">
        <v>27094</v>
      </c>
      <c r="E8" s="60">
        <v>513336</v>
      </c>
      <c r="F8" s="59">
        <v>8100</v>
      </c>
    </row>
    <row r="9" spans="1:7" ht="3.75" customHeight="1" x14ac:dyDescent="0.25">
      <c r="A9" s="97"/>
      <c r="B9" s="5"/>
      <c r="C9" s="5"/>
      <c r="D9" s="47">
        <v>27094</v>
      </c>
      <c r="E9" s="57"/>
      <c r="F9" s="40"/>
    </row>
    <row r="10" spans="1:7" x14ac:dyDescent="0.25">
      <c r="A10" s="98" t="s">
        <v>87</v>
      </c>
      <c r="B10" s="6">
        <f>SUM(B7:B8)</f>
        <v>4300000</v>
      </c>
      <c r="C10" s="6">
        <f>SUM(C7:C8)</f>
        <v>4288790</v>
      </c>
      <c r="D10" s="48">
        <f>SUM(D7+D8)</f>
        <v>4539600</v>
      </c>
      <c r="E10" s="58">
        <f>SUM(E7:E8)</f>
        <v>4813336</v>
      </c>
      <c r="F10" s="41">
        <f>SUM(F7+F8)</f>
        <v>4971100</v>
      </c>
    </row>
    <row r="11" spans="1:7" ht="8.25" customHeight="1" x14ac:dyDescent="0.25">
      <c r="A11" s="99"/>
      <c r="B11" s="5"/>
      <c r="C11" s="5"/>
      <c r="D11" s="47"/>
      <c r="E11" s="57"/>
      <c r="F11" s="40"/>
    </row>
    <row r="12" spans="1:7" x14ac:dyDescent="0.25">
      <c r="A12" s="97" t="s">
        <v>71</v>
      </c>
      <c r="B12" s="5"/>
      <c r="C12" s="5"/>
      <c r="D12" s="46">
        <v>123530</v>
      </c>
      <c r="E12" s="60">
        <v>95000</v>
      </c>
      <c r="F12" s="59">
        <v>124000</v>
      </c>
    </row>
    <row r="13" spans="1:7" x14ac:dyDescent="0.25">
      <c r="A13" s="97" t="s">
        <v>172</v>
      </c>
      <c r="B13" s="5"/>
      <c r="C13" s="5"/>
      <c r="D13" s="46">
        <v>115500</v>
      </c>
      <c r="E13" s="60">
        <v>45000</v>
      </c>
      <c r="F13" s="59">
        <v>214000</v>
      </c>
    </row>
    <row r="14" spans="1:7" x14ac:dyDescent="0.25">
      <c r="A14" s="96" t="s">
        <v>185</v>
      </c>
      <c r="B14" s="5"/>
      <c r="C14" s="5"/>
      <c r="D14" s="46">
        <v>0</v>
      </c>
      <c r="E14" s="60">
        <v>0</v>
      </c>
      <c r="F14" s="59">
        <v>140000</v>
      </c>
    </row>
    <row r="15" spans="1:7" x14ac:dyDescent="0.25">
      <c r="A15" s="97" t="s">
        <v>96</v>
      </c>
      <c r="B15" s="5">
        <v>1054000</v>
      </c>
      <c r="C15" s="5">
        <v>809870</v>
      </c>
      <c r="D15" s="46">
        <v>1787541</v>
      </c>
      <c r="E15" s="60">
        <v>1803931</v>
      </c>
      <c r="F15" s="59">
        <f>+'VHČ 2019 dílčí'!E27</f>
        <v>1857468</v>
      </c>
      <c r="G15" s="25"/>
    </row>
    <row r="16" spans="1:7" x14ac:dyDescent="0.25">
      <c r="A16" s="97" t="s">
        <v>85</v>
      </c>
      <c r="B16" s="5">
        <v>2027000</v>
      </c>
      <c r="C16" s="5">
        <v>1293440</v>
      </c>
      <c r="D16" s="46">
        <v>3919488</v>
      </c>
      <c r="E16" s="60">
        <v>3978304</v>
      </c>
      <c r="F16" s="59">
        <v>4132352</v>
      </c>
      <c r="G16" s="25"/>
    </row>
    <row r="17" spans="1:9" x14ac:dyDescent="0.25">
      <c r="A17" s="97" t="s">
        <v>86</v>
      </c>
      <c r="B17" s="5"/>
      <c r="C17" s="5"/>
      <c r="D17" s="46">
        <v>304194</v>
      </c>
      <c r="E17" s="60">
        <v>302000</v>
      </c>
      <c r="F17" s="59">
        <v>286100</v>
      </c>
      <c r="H17" s="76"/>
    </row>
    <row r="18" spans="1:9" x14ac:dyDescent="0.25">
      <c r="A18" s="97" t="s">
        <v>72</v>
      </c>
      <c r="B18" s="5">
        <v>190000</v>
      </c>
      <c r="C18" s="5">
        <v>181000</v>
      </c>
      <c r="D18" s="46">
        <v>420</v>
      </c>
      <c r="E18" s="60">
        <v>0</v>
      </c>
      <c r="F18" s="59">
        <v>0</v>
      </c>
    </row>
    <row r="19" spans="1:9" x14ac:dyDescent="0.25">
      <c r="A19" s="97" t="s">
        <v>97</v>
      </c>
      <c r="B19" s="5"/>
      <c r="C19" s="5"/>
      <c r="D19" s="46">
        <v>43</v>
      </c>
      <c r="E19" s="60">
        <v>5000</v>
      </c>
      <c r="F19" s="59">
        <v>3980</v>
      </c>
    </row>
    <row r="20" spans="1:9" x14ac:dyDescent="0.25">
      <c r="A20" s="97" t="s">
        <v>73</v>
      </c>
      <c r="B20" s="5">
        <v>0</v>
      </c>
      <c r="C20" s="5">
        <v>0</v>
      </c>
      <c r="D20" s="46">
        <v>2425</v>
      </c>
      <c r="E20" s="60">
        <v>2000</v>
      </c>
      <c r="F20" s="59">
        <v>23000</v>
      </c>
    </row>
    <row r="21" spans="1:9" x14ac:dyDescent="0.25">
      <c r="A21" s="97" t="s">
        <v>84</v>
      </c>
      <c r="B21" s="5">
        <v>0</v>
      </c>
      <c r="C21" s="5">
        <v>0</v>
      </c>
      <c r="D21" s="46">
        <v>12620</v>
      </c>
      <c r="E21" s="60">
        <v>14000</v>
      </c>
      <c r="F21" s="59">
        <v>10000</v>
      </c>
    </row>
    <row r="22" spans="1:9" x14ac:dyDescent="0.25">
      <c r="A22" s="98" t="s">
        <v>88</v>
      </c>
      <c r="B22" s="6">
        <f>SUM(B15:B21)</f>
        <v>3271000</v>
      </c>
      <c r="C22" s="6">
        <f>SUM(C15:C21)</f>
        <v>2284310</v>
      </c>
      <c r="D22" s="48">
        <f>SUM(D12:D21)</f>
        <v>6265761</v>
      </c>
      <c r="E22" s="58">
        <f>SUM(E12:E21)</f>
        <v>6245235</v>
      </c>
      <c r="F22" s="41">
        <f>SUM(F12:F21)</f>
        <v>6790900</v>
      </c>
      <c r="I22" s="2"/>
    </row>
    <row r="23" spans="1:9" ht="9.75" customHeight="1" x14ac:dyDescent="0.25">
      <c r="A23" s="97"/>
      <c r="B23" s="5"/>
      <c r="C23" s="5"/>
      <c r="D23" s="47"/>
      <c r="E23" s="57"/>
      <c r="F23" s="40"/>
    </row>
    <row r="24" spans="1:9" x14ac:dyDescent="0.25">
      <c r="A24" s="98" t="s">
        <v>188</v>
      </c>
      <c r="B24" s="6">
        <v>0</v>
      </c>
      <c r="C24" s="6">
        <v>0</v>
      </c>
      <c r="D24" s="48">
        <v>118320</v>
      </c>
      <c r="E24" s="58">
        <v>0</v>
      </c>
      <c r="F24" s="41">
        <v>0</v>
      </c>
    </row>
    <row r="25" spans="1:9" x14ac:dyDescent="0.25">
      <c r="A25" s="98" t="s">
        <v>173</v>
      </c>
      <c r="B25" s="6"/>
      <c r="C25" s="6"/>
      <c r="D25" s="48"/>
      <c r="E25" s="58">
        <v>0</v>
      </c>
      <c r="F25" s="41">
        <v>0</v>
      </c>
    </row>
    <row r="26" spans="1:9" ht="11.25" customHeight="1" x14ac:dyDescent="0.25">
      <c r="A26" s="97"/>
      <c r="B26" s="5"/>
      <c r="C26" s="7"/>
      <c r="D26" s="47"/>
      <c r="E26" s="57"/>
      <c r="F26" s="40"/>
    </row>
    <row r="27" spans="1:9" ht="15.75" thickBot="1" x14ac:dyDescent="0.3">
      <c r="A27" s="100" t="s">
        <v>89</v>
      </c>
      <c r="B27" s="101">
        <f>+B24+B22+B10</f>
        <v>7571000</v>
      </c>
      <c r="C27" s="102">
        <f>+C24+C22+C10+C28</f>
        <v>6779514</v>
      </c>
      <c r="D27" s="103">
        <f>+D25+D24+D22+D10</f>
        <v>10923681</v>
      </c>
      <c r="E27" s="104">
        <f>+E25+E24+E22+E10</f>
        <v>11058571</v>
      </c>
      <c r="F27" s="105">
        <f>F10+F22+F24+F25</f>
        <v>11762000</v>
      </c>
    </row>
    <row r="28" spans="1:9" ht="10.5" customHeight="1" thickTop="1" thickBot="1" x14ac:dyDescent="0.3">
      <c r="A28" s="49"/>
      <c r="B28" s="38"/>
      <c r="C28" s="50">
        <v>206414</v>
      </c>
      <c r="D28" s="51"/>
      <c r="E28" s="50"/>
      <c r="F28" s="9"/>
    </row>
    <row r="29" spans="1:9" ht="15.75" thickTop="1" x14ac:dyDescent="0.25">
      <c r="A29" s="92" t="s">
        <v>74</v>
      </c>
      <c r="B29" s="3" t="s">
        <v>75</v>
      </c>
      <c r="C29" s="3" t="s">
        <v>76</v>
      </c>
      <c r="D29" s="69" t="s">
        <v>203</v>
      </c>
      <c r="E29" s="77">
        <v>2018</v>
      </c>
      <c r="F29" s="83" t="s">
        <v>156</v>
      </c>
    </row>
    <row r="30" spans="1:9" ht="15" hidden="1" customHeight="1" x14ac:dyDescent="0.25">
      <c r="A30" s="97" t="s">
        <v>24</v>
      </c>
      <c r="B30" s="8">
        <v>0</v>
      </c>
      <c r="C30" s="8">
        <v>0</v>
      </c>
      <c r="D30" s="68"/>
      <c r="E30" s="78"/>
      <c r="F30" s="84"/>
    </row>
    <row r="31" spans="1:9" x14ac:dyDescent="0.25">
      <c r="A31" s="99" t="s">
        <v>77</v>
      </c>
      <c r="B31" s="5"/>
      <c r="C31" s="5"/>
      <c r="D31" s="52"/>
      <c r="E31" s="79"/>
      <c r="F31" s="85"/>
    </row>
    <row r="32" spans="1:9" x14ac:dyDescent="0.25">
      <c r="A32" s="96" t="s">
        <v>207</v>
      </c>
      <c r="B32" s="5">
        <v>330000</v>
      </c>
      <c r="C32" s="5">
        <v>24747</v>
      </c>
      <c r="D32" s="46">
        <v>17059</v>
      </c>
      <c r="E32" s="80">
        <v>25000</v>
      </c>
      <c r="F32" s="86">
        <v>25000</v>
      </c>
    </row>
    <row r="33" spans="1:9" x14ac:dyDescent="0.25">
      <c r="A33" s="96" t="s">
        <v>189</v>
      </c>
      <c r="B33" s="5">
        <v>1000</v>
      </c>
      <c r="C33" s="11">
        <f>3229+235</f>
        <v>3464</v>
      </c>
      <c r="D33" s="46">
        <v>111327</v>
      </c>
      <c r="E33" s="80">
        <v>110000</v>
      </c>
      <c r="F33" s="86">
        <v>112000</v>
      </c>
      <c r="I33" s="25"/>
    </row>
    <row r="34" spans="1:9" x14ac:dyDescent="0.25">
      <c r="A34" s="96" t="s">
        <v>190</v>
      </c>
      <c r="B34" s="5"/>
      <c r="C34" s="11"/>
      <c r="D34" s="46">
        <v>14852</v>
      </c>
      <c r="E34" s="80">
        <v>13000</v>
      </c>
      <c r="F34" s="86">
        <v>16000</v>
      </c>
      <c r="I34" s="25"/>
    </row>
    <row r="35" spans="1:9" x14ac:dyDescent="0.25">
      <c r="A35" s="96" t="s">
        <v>187</v>
      </c>
      <c r="B35" s="5"/>
      <c r="C35" s="11"/>
      <c r="D35" s="46">
        <v>27288</v>
      </c>
      <c r="E35" s="80">
        <v>20000</v>
      </c>
      <c r="F35" s="86">
        <v>32000</v>
      </c>
      <c r="I35" s="25"/>
    </row>
    <row r="36" spans="1:9" x14ac:dyDescent="0.25">
      <c r="A36" s="97" t="s">
        <v>174</v>
      </c>
      <c r="B36" s="5">
        <v>30000</v>
      </c>
      <c r="C36" s="5">
        <v>278687</v>
      </c>
      <c r="D36" s="46">
        <v>4297</v>
      </c>
      <c r="E36" s="80">
        <v>10000</v>
      </c>
      <c r="F36" s="86">
        <v>12000</v>
      </c>
      <c r="G36" s="2"/>
      <c r="I36" s="2"/>
    </row>
    <row r="37" spans="1:9" x14ac:dyDescent="0.25">
      <c r="A37" s="106" t="s">
        <v>177</v>
      </c>
      <c r="B37" s="5">
        <v>650000</v>
      </c>
      <c r="C37" s="5">
        <v>546369</v>
      </c>
      <c r="D37" s="46">
        <v>31490</v>
      </c>
      <c r="E37" s="80">
        <v>30000</v>
      </c>
      <c r="F37" s="86">
        <v>32000</v>
      </c>
    </row>
    <row r="38" spans="1:9" x14ac:dyDescent="0.25">
      <c r="A38" s="106" t="s">
        <v>178</v>
      </c>
      <c r="B38" s="5">
        <v>650000</v>
      </c>
      <c r="C38" s="5">
        <v>546369</v>
      </c>
      <c r="D38" s="46">
        <v>117155</v>
      </c>
      <c r="E38" s="80">
        <f>600000-E39</f>
        <v>498000</v>
      </c>
      <c r="F38" s="86">
        <v>130000</v>
      </c>
    </row>
    <row r="39" spans="1:9" x14ac:dyDescent="0.25">
      <c r="A39" s="96" t="s">
        <v>193</v>
      </c>
      <c r="B39" s="5"/>
      <c r="C39" s="5"/>
      <c r="D39" s="46">
        <v>101496</v>
      </c>
      <c r="E39" s="80">
        <v>102000</v>
      </c>
      <c r="F39" s="86">
        <v>102000</v>
      </c>
    </row>
    <row r="40" spans="1:9" x14ac:dyDescent="0.25">
      <c r="A40" s="96" t="s">
        <v>192</v>
      </c>
      <c r="B40" s="5"/>
      <c r="C40" s="5"/>
      <c r="D40" s="46">
        <v>19118</v>
      </c>
      <c r="E40" s="80">
        <v>0</v>
      </c>
      <c r="F40" s="86">
        <v>20000</v>
      </c>
    </row>
    <row r="41" spans="1:9" x14ac:dyDescent="0.25">
      <c r="A41" s="106" t="s">
        <v>179</v>
      </c>
      <c r="B41" s="5">
        <v>650000</v>
      </c>
      <c r="C41" s="5">
        <v>546369</v>
      </c>
      <c r="D41" s="46">
        <v>318072</v>
      </c>
      <c r="E41" s="80">
        <v>0</v>
      </c>
      <c r="F41" s="86">
        <v>318000</v>
      </c>
    </row>
    <row r="42" spans="1:9" ht="30" x14ac:dyDescent="0.25">
      <c r="A42" s="107" t="s">
        <v>116</v>
      </c>
      <c r="B42" s="5">
        <v>335000</v>
      </c>
      <c r="C42" s="5">
        <f>359974+3232</f>
        <v>363206</v>
      </c>
      <c r="D42" s="46">
        <v>629000</v>
      </c>
      <c r="E42" s="80">
        <v>699000</v>
      </c>
      <c r="F42" s="87">
        <v>717000</v>
      </c>
      <c r="G42" s="23"/>
    </row>
    <row r="43" spans="1:9" ht="30" x14ac:dyDescent="0.25">
      <c r="A43" s="107" t="s">
        <v>117</v>
      </c>
      <c r="B43" s="5">
        <v>105000</v>
      </c>
      <c r="C43" s="5">
        <v>119362</v>
      </c>
      <c r="D43" s="46">
        <v>209000</v>
      </c>
      <c r="E43" s="80">
        <v>249000</v>
      </c>
      <c r="F43" s="87">
        <v>244000</v>
      </c>
      <c r="G43" s="23"/>
    </row>
    <row r="44" spans="1:9" x14ac:dyDescent="0.25">
      <c r="A44" s="108" t="s">
        <v>209</v>
      </c>
      <c r="B44" s="5"/>
      <c r="C44" s="5"/>
      <c r="D44" s="46">
        <v>9200</v>
      </c>
      <c r="E44" s="80">
        <v>0</v>
      </c>
      <c r="F44" s="86">
        <v>12000</v>
      </c>
      <c r="G44" s="23"/>
    </row>
    <row r="45" spans="1:9" x14ac:dyDescent="0.25">
      <c r="A45" s="96" t="s">
        <v>194</v>
      </c>
      <c r="B45" s="5">
        <v>130000</v>
      </c>
      <c r="C45" s="5">
        <v>181000</v>
      </c>
      <c r="D45" s="46">
        <v>218000</v>
      </c>
      <c r="E45" s="80">
        <v>203000</v>
      </c>
      <c r="F45" s="86">
        <v>193000</v>
      </c>
    </row>
    <row r="46" spans="1:9" x14ac:dyDescent="0.25">
      <c r="A46" s="96" t="s">
        <v>195</v>
      </c>
      <c r="B46" s="5"/>
      <c r="C46" s="5"/>
      <c r="D46" s="46">
        <v>55128</v>
      </c>
      <c r="E46" s="80">
        <v>50000</v>
      </c>
      <c r="F46" s="86">
        <v>60000</v>
      </c>
    </row>
    <row r="47" spans="1:9" x14ac:dyDescent="0.25">
      <c r="A47" s="98" t="s">
        <v>78</v>
      </c>
      <c r="B47" s="6">
        <f>SUM(B32:B45)</f>
        <v>2881000</v>
      </c>
      <c r="C47" s="6" t="e">
        <f>C32+#REF!+C36+#REF!+C41+C42+C43+C45</f>
        <v>#REF!</v>
      </c>
      <c r="D47" s="48">
        <f>SUM(D32:D46)</f>
        <v>1882482</v>
      </c>
      <c r="E47" s="81">
        <f>SUM(E32:E46)</f>
        <v>2009000</v>
      </c>
      <c r="F47" s="88">
        <f>SUM(F32:F46)</f>
        <v>2025000</v>
      </c>
    </row>
    <row r="48" spans="1:9" s="22" customFormat="1" ht="9" customHeight="1" x14ac:dyDescent="0.25">
      <c r="A48" s="94"/>
      <c r="B48" s="4"/>
      <c r="C48" s="4"/>
      <c r="D48" s="45"/>
      <c r="E48" s="65"/>
      <c r="F48" s="89"/>
    </row>
    <row r="49" spans="1:7" x14ac:dyDescent="0.25">
      <c r="A49" s="99" t="s">
        <v>115</v>
      </c>
      <c r="B49" s="8"/>
      <c r="C49" s="8"/>
      <c r="D49" s="47"/>
      <c r="E49" s="61"/>
      <c r="F49" s="84"/>
    </row>
    <row r="50" spans="1:7" x14ac:dyDescent="0.25">
      <c r="A50" s="96" t="s">
        <v>198</v>
      </c>
      <c r="B50" s="8"/>
      <c r="C50" s="8"/>
      <c r="D50" s="47"/>
      <c r="E50" s="63">
        <v>25000</v>
      </c>
      <c r="F50" s="86">
        <v>10000</v>
      </c>
    </row>
    <row r="51" spans="1:7" x14ac:dyDescent="0.25">
      <c r="A51" s="96" t="s">
        <v>191</v>
      </c>
      <c r="B51" s="39"/>
      <c r="C51" s="39"/>
      <c r="D51" s="46">
        <v>2186</v>
      </c>
      <c r="E51" s="63">
        <v>0</v>
      </c>
      <c r="F51" s="86">
        <v>3000</v>
      </c>
    </row>
    <row r="52" spans="1:7" x14ac:dyDescent="0.25">
      <c r="A52" s="96" t="s">
        <v>184</v>
      </c>
      <c r="B52" s="5">
        <v>50000</v>
      </c>
      <c r="C52" s="5">
        <v>102578</v>
      </c>
      <c r="D52" s="53">
        <v>0</v>
      </c>
      <c r="E52" s="66">
        <v>0</v>
      </c>
      <c r="F52" s="87">
        <v>3000</v>
      </c>
    </row>
    <row r="53" spans="1:7" x14ac:dyDescent="0.25">
      <c r="A53" s="106" t="s">
        <v>175</v>
      </c>
      <c r="B53" s="5">
        <v>650000</v>
      </c>
      <c r="C53" s="5">
        <v>546369</v>
      </c>
      <c r="D53" s="46">
        <v>0</v>
      </c>
      <c r="E53" s="63">
        <v>6000</v>
      </c>
      <c r="F53" s="86">
        <v>7000</v>
      </c>
    </row>
    <row r="54" spans="1:7" x14ac:dyDescent="0.25">
      <c r="A54" s="106" t="s">
        <v>176</v>
      </c>
      <c r="B54" s="5"/>
      <c r="C54" s="5"/>
      <c r="D54" s="46">
        <v>6328</v>
      </c>
      <c r="E54" s="63">
        <v>0</v>
      </c>
      <c r="F54" s="86">
        <v>8000</v>
      </c>
    </row>
    <row r="55" spans="1:7" x14ac:dyDescent="0.25">
      <c r="A55" s="108" t="s">
        <v>196</v>
      </c>
      <c r="B55" s="5"/>
      <c r="C55" s="5"/>
      <c r="D55" s="46">
        <v>5082</v>
      </c>
      <c r="E55" s="63">
        <v>0</v>
      </c>
      <c r="F55" s="86">
        <v>0</v>
      </c>
    </row>
    <row r="56" spans="1:7" ht="30" x14ac:dyDescent="0.25">
      <c r="A56" s="107" t="s">
        <v>118</v>
      </c>
      <c r="B56" s="5"/>
      <c r="C56" s="5"/>
      <c r="D56" s="53">
        <v>292000</v>
      </c>
      <c r="E56" s="66">
        <v>325000</v>
      </c>
      <c r="F56" s="87">
        <v>462000</v>
      </c>
      <c r="G56" s="23"/>
    </row>
    <row r="57" spans="1:7" ht="30" x14ac:dyDescent="0.25">
      <c r="A57" s="107" t="s">
        <v>119</v>
      </c>
      <c r="B57" s="5"/>
      <c r="C57" s="5"/>
      <c r="D57" s="53">
        <v>96000</v>
      </c>
      <c r="E57" s="66">
        <v>96000</v>
      </c>
      <c r="F57" s="87">
        <v>158000</v>
      </c>
      <c r="G57" s="23"/>
    </row>
    <row r="58" spans="1:7" x14ac:dyDescent="0.25">
      <c r="A58" s="96" t="s">
        <v>186</v>
      </c>
      <c r="B58" s="5"/>
      <c r="C58" s="5"/>
      <c r="D58" s="52">
        <v>18960</v>
      </c>
      <c r="E58" s="62">
        <v>0</v>
      </c>
      <c r="F58" s="90">
        <v>0</v>
      </c>
    </row>
    <row r="59" spans="1:7" x14ac:dyDescent="0.25">
      <c r="A59" s="96" t="s">
        <v>182</v>
      </c>
      <c r="B59" s="5"/>
      <c r="C59" s="5">
        <v>59308</v>
      </c>
      <c r="D59" s="52">
        <v>2600</v>
      </c>
      <c r="E59" s="62">
        <v>10000</v>
      </c>
      <c r="F59" s="90">
        <v>80000</v>
      </c>
    </row>
    <row r="60" spans="1:7" x14ac:dyDescent="0.25">
      <c r="A60" s="96" t="s">
        <v>183</v>
      </c>
      <c r="B60" s="5"/>
      <c r="C60" s="5"/>
      <c r="D60" s="52">
        <v>0</v>
      </c>
      <c r="E60" s="62">
        <v>0</v>
      </c>
      <c r="F60" s="90">
        <v>20000</v>
      </c>
    </row>
    <row r="61" spans="1:7" x14ac:dyDescent="0.25">
      <c r="A61" s="96" t="s">
        <v>200</v>
      </c>
      <c r="B61" s="5"/>
      <c r="C61" s="5">
        <v>3555</v>
      </c>
      <c r="D61" s="52">
        <v>10000</v>
      </c>
      <c r="E61" s="62">
        <v>10000</v>
      </c>
      <c r="F61" s="90">
        <v>10000</v>
      </c>
    </row>
    <row r="62" spans="1:7" x14ac:dyDescent="0.25">
      <c r="A62" s="96" t="s">
        <v>199</v>
      </c>
      <c r="B62" s="5"/>
      <c r="C62" s="5"/>
      <c r="D62" s="52">
        <v>0</v>
      </c>
      <c r="E62" s="62">
        <v>0</v>
      </c>
      <c r="F62" s="90">
        <v>0</v>
      </c>
    </row>
    <row r="63" spans="1:7" x14ac:dyDescent="0.25">
      <c r="A63" s="98" t="s">
        <v>79</v>
      </c>
      <c r="B63" s="6">
        <f>SUM(B52:B57)</f>
        <v>700000</v>
      </c>
      <c r="C63" s="6">
        <f>SUM(C52:C61)</f>
        <v>711810</v>
      </c>
      <c r="D63" s="48">
        <f>SUM(D50:D62)</f>
        <v>433156</v>
      </c>
      <c r="E63" s="64">
        <f>SUM(E50:E62)</f>
        <v>472000</v>
      </c>
      <c r="F63" s="88">
        <f>SUM(F50:F62)</f>
        <v>761000</v>
      </c>
    </row>
    <row r="64" spans="1:7" ht="15.75" thickBot="1" x14ac:dyDescent="0.3">
      <c r="A64" s="109"/>
      <c r="B64" s="54"/>
      <c r="C64" s="54"/>
      <c r="D64" s="55"/>
      <c r="E64" s="67"/>
      <c r="F64" s="85"/>
    </row>
    <row r="65" spans="1:9" ht="16.5" thickTop="1" thickBot="1" x14ac:dyDescent="0.3">
      <c r="A65" s="42" t="s">
        <v>80</v>
      </c>
      <c r="B65" s="43">
        <f>+B63+B47+B30</f>
        <v>3581000</v>
      </c>
      <c r="C65" s="43" t="e">
        <f>C47+C63</f>
        <v>#REF!</v>
      </c>
      <c r="D65" s="44">
        <f>+D63+D47</f>
        <v>2315638</v>
      </c>
      <c r="E65" s="82">
        <v>2481000</v>
      </c>
      <c r="F65" s="91">
        <f>+F63+F47</f>
        <v>2786000</v>
      </c>
    </row>
    <row r="66" spans="1:9" ht="15.75" thickTop="1" x14ac:dyDescent="0.25">
      <c r="C66" s="10"/>
      <c r="D66" s="14" t="s">
        <v>43</v>
      </c>
      <c r="E66" s="14"/>
      <c r="F66" s="14" t="s">
        <v>43</v>
      </c>
    </row>
    <row r="67" spans="1:9" x14ac:dyDescent="0.25">
      <c r="A67" s="12" t="s">
        <v>38</v>
      </c>
      <c r="B67" s="13">
        <f>+B28-B65</f>
        <v>-3581000</v>
      </c>
      <c r="C67" s="13" t="e">
        <f>+C28-C65</f>
        <v>#REF!</v>
      </c>
      <c r="D67" s="13">
        <f>+D27-D65</f>
        <v>8608043</v>
      </c>
      <c r="E67" s="13">
        <v>8577571</v>
      </c>
      <c r="F67" s="13">
        <f>+F27-F65</f>
        <v>8976000</v>
      </c>
    </row>
    <row r="68" spans="1:9" x14ac:dyDescent="0.25">
      <c r="A68" s="17"/>
      <c r="B68" s="19"/>
      <c r="C68" s="19"/>
      <c r="D68" s="18"/>
      <c r="E68" s="18"/>
      <c r="F68" s="18"/>
    </row>
    <row r="69" spans="1:9" x14ac:dyDescent="0.25">
      <c r="A69" s="12" t="s">
        <v>82</v>
      </c>
      <c r="B69" s="13"/>
      <c r="C69" s="16" t="s">
        <v>81</v>
      </c>
      <c r="D69" s="13"/>
      <c r="E69" s="13"/>
      <c r="F69" s="13">
        <v>4509242</v>
      </c>
    </row>
    <row r="70" spans="1:9" x14ac:dyDescent="0.25">
      <c r="A70" s="12" t="s">
        <v>94</v>
      </c>
      <c r="D70" s="13"/>
      <c r="E70" s="13"/>
      <c r="F70" s="13">
        <v>5571228</v>
      </c>
    </row>
    <row r="71" spans="1:9" x14ac:dyDescent="0.25">
      <c r="A71" s="12" t="s">
        <v>110</v>
      </c>
      <c r="D71" s="13"/>
      <c r="E71" s="13"/>
      <c r="F71" s="13">
        <v>6532602</v>
      </c>
    </row>
    <row r="72" spans="1:9" x14ac:dyDescent="0.25">
      <c r="A72" s="12" t="s">
        <v>127</v>
      </c>
      <c r="D72" s="13"/>
      <c r="E72" s="13"/>
      <c r="F72" s="13">
        <v>7613519</v>
      </c>
    </row>
    <row r="73" spans="1:9" x14ac:dyDescent="0.25">
      <c r="A73" s="12" t="s">
        <v>180</v>
      </c>
      <c r="D73" s="13"/>
      <c r="E73" s="13"/>
      <c r="F73" s="13">
        <v>8384425</v>
      </c>
    </row>
    <row r="74" spans="1:9" x14ac:dyDescent="0.25">
      <c r="A74" s="12" t="s">
        <v>181</v>
      </c>
      <c r="D74" s="13"/>
      <c r="E74" s="13"/>
      <c r="F74" s="13">
        <v>9571587</v>
      </c>
    </row>
    <row r="75" spans="1:9" x14ac:dyDescent="0.25">
      <c r="A75" s="12" t="s">
        <v>197</v>
      </c>
      <c r="D75" s="13"/>
      <c r="E75" s="13"/>
      <c r="F75" s="13">
        <v>10638773</v>
      </c>
    </row>
    <row r="76" spans="1:9" x14ac:dyDescent="0.25">
      <c r="A76" s="17"/>
      <c r="B76" s="18"/>
      <c r="C76" s="18"/>
    </row>
    <row r="77" spans="1:9" x14ac:dyDescent="0.25">
      <c r="A77" s="120" t="s">
        <v>208</v>
      </c>
      <c r="B77" s="120"/>
      <c r="C77" s="120"/>
      <c r="D77"/>
      <c r="E77"/>
      <c r="F77"/>
    </row>
    <row r="78" spans="1:9" x14ac:dyDescent="0.25">
      <c r="A78" s="120" t="s">
        <v>215</v>
      </c>
      <c r="B78" s="120"/>
      <c r="C78" s="120"/>
      <c r="D78"/>
      <c r="E78"/>
      <c r="F78"/>
    </row>
    <row r="79" spans="1:9" x14ac:dyDescent="0.25">
      <c r="A79" s="20"/>
      <c r="B79" s="21"/>
      <c r="C79" s="21"/>
    </row>
    <row r="80" spans="1:9" s="2" customFormat="1" x14ac:dyDescent="0.25">
      <c r="A80" s="120" t="s">
        <v>216</v>
      </c>
      <c r="B80" s="120"/>
      <c r="C80" s="120"/>
      <c r="D80" s="121"/>
      <c r="E80"/>
      <c r="F80"/>
      <c r="G80"/>
      <c r="H80"/>
      <c r="I80"/>
    </row>
    <row r="81" spans="1:9" s="2" customFormat="1" x14ac:dyDescent="0.25">
      <c r="A81" s="21"/>
      <c r="B81" s="21"/>
      <c r="C81" s="21"/>
      <c r="G81"/>
      <c r="H81"/>
      <c r="I81"/>
    </row>
    <row r="82" spans="1:9" s="2" customFormat="1" x14ac:dyDescent="0.25">
      <c r="A82" s="120" t="s">
        <v>121</v>
      </c>
      <c r="B82" s="120"/>
      <c r="C82" s="120"/>
      <c r="D82"/>
      <c r="E82"/>
      <c r="F82"/>
      <c r="G82"/>
      <c r="H82"/>
      <c r="I82"/>
    </row>
    <row r="83" spans="1:9" s="2" customFormat="1" x14ac:dyDescent="0.25">
      <c r="A83" s="15"/>
      <c r="B83" s="21"/>
      <c r="C83" s="21"/>
      <c r="G83"/>
      <c r="H83"/>
      <c r="I83"/>
    </row>
    <row r="84" spans="1:9" x14ac:dyDescent="0.25">
      <c r="A84" s="122" t="s">
        <v>217</v>
      </c>
      <c r="B84" s="122"/>
      <c r="C84" s="122"/>
    </row>
    <row r="85" spans="1:9" x14ac:dyDescent="0.25">
      <c r="A85" s="122"/>
      <c r="B85" s="122"/>
      <c r="C85" s="122"/>
    </row>
  </sheetData>
  <mergeCells count="5">
    <mergeCell ref="A82:C82"/>
    <mergeCell ref="A77:C77"/>
    <mergeCell ref="A78:C78"/>
    <mergeCell ref="A80:D80"/>
    <mergeCell ref="A84:C85"/>
  </mergeCells>
  <hyperlinks>
    <hyperlink ref="A80" r:id="rId1" display="http://www.praha-kunratice.cz/"/>
  </hyperlinks>
  <pageMargins left="0.70866141732283472" right="0.70866141732283472" top="0.78740157480314965" bottom="0.78740157480314965" header="0.31496062992125984" footer="0.31496062992125984"/>
  <pageSetup paperSize="9" scale="63" fitToWidth="2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VHČ 2019 dílčí</vt:lpstr>
      <vt:lpstr>VHČ 2019 souhrnný </vt:lpstr>
      <vt:lpstr>'VHČ 2019 souhrnný '!Oblast_tisku</vt:lpstr>
    </vt:vector>
  </TitlesOfParts>
  <Company>MÚ v Praze - Kunraticích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Voříšková</dc:creator>
  <cp:lastModifiedBy>Vomáčková Blanka</cp:lastModifiedBy>
  <cp:lastPrinted>2018-12-06T14:12:49Z</cp:lastPrinted>
  <dcterms:created xsi:type="dcterms:W3CDTF">2003-01-29T14:38:15Z</dcterms:created>
  <dcterms:modified xsi:type="dcterms:W3CDTF">2019-01-10T17:38:48Z</dcterms:modified>
</cp:coreProperties>
</file>