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ZASTUPITELSTVO\ZASTUPITELSTVO_2022-2026\09 ZMC 18_12_2023\08 Rozpočet MČ\"/>
    </mc:Choice>
  </mc:AlternateContent>
  <bookViews>
    <workbookView xWindow="-120" yWindow="-120" windowWidth="29040" windowHeight="15840" tabRatio="599" activeTab="1"/>
  </bookViews>
  <sheets>
    <sheet name="Návrh 2024 příjmy " sheetId="169" r:id="rId1"/>
    <sheet name="Návrh 2024 výdaje" sheetId="170" r:id="rId2"/>
  </sheets>
  <definedNames>
    <definedName name="_xlnm.Print_Titles" localSheetId="0">'Návrh 2024 příjmy '!$5:$6</definedName>
    <definedName name="_xlnm.Print_Titles" localSheetId="1">'Návrh 2024 výdaje'!$5:$6</definedName>
  </definedNames>
  <calcPr calcId="152511"/>
</workbook>
</file>

<file path=xl/calcChain.xml><?xml version="1.0" encoding="utf-8"?>
<calcChain xmlns="http://schemas.openxmlformats.org/spreadsheetml/2006/main">
  <c r="G411" i="170" l="1"/>
  <c r="G99" i="170" l="1"/>
  <c r="D258" i="170" l="1"/>
  <c r="G258" i="170"/>
  <c r="F366" i="170" l="1"/>
  <c r="D366" i="170"/>
  <c r="G366" i="170"/>
  <c r="G293" i="170" l="1"/>
  <c r="G275" i="170" l="1"/>
  <c r="F275" i="170"/>
  <c r="E275" i="170"/>
  <c r="D275" i="170"/>
  <c r="H366" i="170" l="1"/>
  <c r="G383" i="170"/>
  <c r="G382" i="170"/>
  <c r="G380" i="170"/>
  <c r="H380" i="170" s="1"/>
  <c r="G377" i="170"/>
  <c r="H377" i="170" s="1"/>
  <c r="G374" i="170"/>
  <c r="H374" i="170" s="1"/>
  <c r="G371" i="170"/>
  <c r="H371" i="170" s="1"/>
  <c r="G319" i="170" l="1"/>
  <c r="H319" i="170" s="1"/>
  <c r="G301" i="170"/>
  <c r="H301" i="170" s="1"/>
  <c r="H275" i="170" l="1"/>
  <c r="G271" i="170"/>
  <c r="H271" i="170" s="1"/>
  <c r="G264" i="170"/>
  <c r="H264" i="170" s="1"/>
  <c r="H258" i="170" l="1"/>
  <c r="G47" i="169"/>
  <c r="G384" i="170" s="1"/>
  <c r="G396" i="170" s="1"/>
  <c r="H396" i="170" s="1"/>
  <c r="H399" i="170" s="1"/>
  <c r="G240" i="170"/>
  <c r="H240" i="170" s="1"/>
  <c r="G233" i="170"/>
  <c r="H233" i="170" s="1"/>
  <c r="G230" i="170"/>
  <c r="H230" i="170" s="1"/>
  <c r="G223" i="170"/>
  <c r="H223" i="170" s="1"/>
  <c r="G213" i="170"/>
  <c r="H213" i="170" s="1"/>
  <c r="G210" i="170"/>
  <c r="H210" i="170" s="1"/>
  <c r="F206" i="170"/>
  <c r="E206" i="170"/>
  <c r="D206" i="170"/>
  <c r="G206" i="170"/>
  <c r="H206" i="170" s="1"/>
  <c r="G85" i="169" l="1"/>
  <c r="G403" i="170"/>
  <c r="G399" i="170"/>
  <c r="G328" i="170"/>
  <c r="H328" i="170" s="1"/>
  <c r="G197" i="170"/>
  <c r="H197" i="170" s="1"/>
  <c r="G194" i="170"/>
  <c r="H194" i="170" s="1"/>
  <c r="G178" i="170"/>
  <c r="H178" i="170" s="1"/>
  <c r="G175" i="170"/>
  <c r="H175" i="170" s="1"/>
  <c r="G167" i="170"/>
  <c r="H167" i="170" s="1"/>
  <c r="G159" i="170"/>
  <c r="H159" i="170" s="1"/>
  <c r="G154" i="170"/>
  <c r="H154" i="170" s="1"/>
  <c r="G150" i="170"/>
  <c r="H150" i="170" s="1"/>
  <c r="G147" i="170"/>
  <c r="H147" i="170" s="1"/>
  <c r="G142" i="170"/>
  <c r="H142" i="170" s="1"/>
  <c r="F142" i="170"/>
  <c r="D142" i="170"/>
  <c r="G137" i="170"/>
  <c r="H137" i="170" s="1"/>
  <c r="F119" i="170"/>
  <c r="E119" i="170"/>
  <c r="D119" i="170"/>
  <c r="G119" i="170"/>
  <c r="H119" i="170" s="1"/>
  <c r="G101" i="170"/>
  <c r="H101" i="170" s="1"/>
  <c r="D75" i="170"/>
  <c r="G75" i="170"/>
  <c r="H75" i="170" s="1"/>
  <c r="G60" i="170"/>
  <c r="H60" i="170" s="1"/>
  <c r="G52" i="170"/>
  <c r="H52" i="170" s="1"/>
  <c r="G46" i="170"/>
  <c r="H46" i="170" s="1"/>
  <c r="G43" i="170"/>
  <c r="H43" i="170" s="1"/>
  <c r="H398" i="170" l="1"/>
  <c r="H401" i="170" s="1"/>
  <c r="H405" i="170" s="1"/>
  <c r="G398" i="170"/>
  <c r="G401" i="170" s="1"/>
  <c r="G405" i="170" s="1"/>
  <c r="G412" i="170" s="1"/>
  <c r="G410" i="170" s="1"/>
  <c r="G91" i="169"/>
  <c r="G97" i="169" s="1"/>
  <c r="H97" i="169" s="1"/>
  <c r="G90" i="169"/>
  <c r="G89" i="169"/>
  <c r="G88" i="169"/>
  <c r="G86" i="169"/>
  <c r="F86" i="169"/>
  <c r="E86" i="169"/>
  <c r="G42" i="169"/>
  <c r="H42" i="169" s="1"/>
  <c r="G80" i="169"/>
  <c r="H80" i="169" s="1"/>
  <c r="G93" i="169" l="1"/>
  <c r="H93" i="169" s="1"/>
  <c r="G39" i="169"/>
  <c r="G14" i="169"/>
  <c r="H14" i="169" s="1"/>
  <c r="G82" i="169" l="1"/>
  <c r="G95" i="169" s="1"/>
  <c r="G99" i="169" s="1"/>
  <c r="G408" i="170" s="1"/>
  <c r="G414" i="170" s="1"/>
  <c r="G416" i="170" s="1"/>
  <c r="H39" i="169"/>
  <c r="H82" i="169" s="1"/>
  <c r="H95" i="169" s="1"/>
  <c r="H99" i="169" s="1"/>
  <c r="F295" i="170" l="1"/>
  <c r="F264" i="170"/>
  <c r="E264" i="170"/>
  <c r="D264" i="170"/>
  <c r="F251" i="170"/>
  <c r="F190" i="170"/>
  <c r="F144" i="170"/>
  <c r="F147" i="170" s="1"/>
  <c r="F125" i="170"/>
  <c r="F33" i="170"/>
  <c r="F39" i="170"/>
  <c r="F53" i="169"/>
  <c r="F394" i="170"/>
  <c r="F27" i="169"/>
  <c r="D147" i="170"/>
  <c r="E144" i="170"/>
  <c r="E147" i="170" s="1"/>
  <c r="E364" i="170"/>
  <c r="E59" i="170"/>
  <c r="E293" i="170"/>
  <c r="E301" i="170" s="1"/>
  <c r="E392" i="170"/>
  <c r="E403" i="170" s="1"/>
  <c r="F386" i="170"/>
  <c r="E386" i="170"/>
  <c r="D386" i="170"/>
  <c r="F384" i="170"/>
  <c r="E384" i="170"/>
  <c r="D384" i="170"/>
  <c r="F383" i="170"/>
  <c r="E383" i="170"/>
  <c r="D383" i="170"/>
  <c r="F382" i="170"/>
  <c r="E382" i="170"/>
  <c r="D382" i="170"/>
  <c r="D403" i="170"/>
  <c r="F391" i="170"/>
  <c r="F380" i="170"/>
  <c r="D380" i="170"/>
  <c r="E379" i="170"/>
  <c r="D377" i="170"/>
  <c r="E376" i="170"/>
  <c r="E377" i="170" s="1"/>
  <c r="F374" i="170"/>
  <c r="E374" i="170"/>
  <c r="D374" i="170"/>
  <c r="F371" i="170"/>
  <c r="D371" i="170"/>
  <c r="E370" i="170"/>
  <c r="E371" i="170" s="1"/>
  <c r="E352" i="170"/>
  <c r="F328" i="170"/>
  <c r="E328" i="170"/>
  <c r="D328" i="170"/>
  <c r="E319" i="170"/>
  <c r="D319" i="170"/>
  <c r="F313" i="170"/>
  <c r="D301" i="170"/>
  <c r="F301" i="170"/>
  <c r="F271" i="170"/>
  <c r="E271" i="170"/>
  <c r="D271" i="170"/>
  <c r="F255" i="170"/>
  <c r="E255" i="170"/>
  <c r="E251" i="170"/>
  <c r="F248" i="170"/>
  <c r="F247" i="170"/>
  <c r="E243" i="170"/>
  <c r="F240" i="170"/>
  <c r="E240" i="170"/>
  <c r="D240" i="170"/>
  <c r="F233" i="170"/>
  <c r="E233" i="170"/>
  <c r="D233" i="170"/>
  <c r="F230" i="170"/>
  <c r="E230" i="170"/>
  <c r="D230" i="170"/>
  <c r="F223" i="170"/>
  <c r="E223" i="170"/>
  <c r="D223" i="170"/>
  <c r="F213" i="170"/>
  <c r="E213" i="170"/>
  <c r="D213" i="170"/>
  <c r="F210" i="170"/>
  <c r="D210" i="170"/>
  <c r="E209" i="170"/>
  <c r="F197" i="170"/>
  <c r="E197" i="170"/>
  <c r="D197" i="170"/>
  <c r="D194" i="170"/>
  <c r="F192" i="170"/>
  <c r="E192" i="170"/>
  <c r="F191" i="170"/>
  <c r="F189" i="170"/>
  <c r="E189" i="170"/>
  <c r="E185" i="170"/>
  <c r="F178" i="170"/>
  <c r="E178" i="170"/>
  <c r="D178" i="170"/>
  <c r="F175" i="170"/>
  <c r="E175" i="170"/>
  <c r="D175" i="170"/>
  <c r="D167" i="170"/>
  <c r="F166" i="170"/>
  <c r="E166" i="170"/>
  <c r="E164" i="170"/>
  <c r="E159" i="170"/>
  <c r="D159" i="170"/>
  <c r="F156" i="170"/>
  <c r="F159" i="170" s="1"/>
  <c r="F154" i="170"/>
  <c r="E154" i="170"/>
  <c r="D154" i="170"/>
  <c r="F150" i="170"/>
  <c r="E150" i="170"/>
  <c r="D150" i="170"/>
  <c r="E140" i="170"/>
  <c r="E142" i="170" s="1"/>
  <c r="D137" i="170"/>
  <c r="F135" i="170"/>
  <c r="F131" i="170"/>
  <c r="E130" i="170"/>
  <c r="F127" i="170"/>
  <c r="E125" i="170"/>
  <c r="E124" i="170"/>
  <c r="F101" i="170"/>
  <c r="D101" i="170"/>
  <c r="E100" i="170"/>
  <c r="E99" i="170"/>
  <c r="E90" i="170"/>
  <c r="F69" i="170"/>
  <c r="F75" i="170" s="1"/>
  <c r="E66" i="170"/>
  <c r="E75" i="170" s="1"/>
  <c r="F60" i="170"/>
  <c r="E60" i="170"/>
  <c r="D60" i="170"/>
  <c r="F52" i="170"/>
  <c r="E52" i="170"/>
  <c r="D52" i="170"/>
  <c r="F46" i="170"/>
  <c r="E46" i="170"/>
  <c r="D46" i="170"/>
  <c r="E36" i="170"/>
  <c r="E34" i="170"/>
  <c r="D34" i="170"/>
  <c r="D411" i="170" s="1"/>
  <c r="F27" i="170"/>
  <c r="E27" i="170"/>
  <c r="F26" i="170"/>
  <c r="F25" i="170"/>
  <c r="F24" i="170"/>
  <c r="F23" i="170"/>
  <c r="F20" i="170"/>
  <c r="F19" i="170"/>
  <c r="F18" i="170"/>
  <c r="F17" i="170"/>
  <c r="F92" i="169"/>
  <c r="E92" i="169"/>
  <c r="D92" i="169"/>
  <c r="D91" i="169"/>
  <c r="F90" i="169"/>
  <c r="E90" i="169"/>
  <c r="D90" i="169"/>
  <c r="F89" i="169"/>
  <c r="E89" i="169"/>
  <c r="D89" i="169"/>
  <c r="F88" i="169"/>
  <c r="E88" i="169"/>
  <c r="D88" i="169"/>
  <c r="F85" i="169"/>
  <c r="E85" i="169"/>
  <c r="D85" i="169"/>
  <c r="D80" i="169"/>
  <c r="F63" i="169"/>
  <c r="E63" i="169"/>
  <c r="E80" i="169" s="1"/>
  <c r="F54" i="169"/>
  <c r="F80" i="169" s="1"/>
  <c r="F42" i="169"/>
  <c r="E42" i="169"/>
  <c r="D42" i="169"/>
  <c r="E39" i="169"/>
  <c r="D39" i="169"/>
  <c r="F36" i="169"/>
  <c r="F30" i="169"/>
  <c r="F26" i="169"/>
  <c r="F14" i="169"/>
  <c r="E14" i="169"/>
  <c r="D14" i="169"/>
  <c r="E10" i="169"/>
  <c r="E258" i="170" l="1"/>
  <c r="E366" i="170"/>
  <c r="D43" i="170"/>
  <c r="E194" i="170"/>
  <c r="F194" i="170"/>
  <c r="E43" i="170"/>
  <c r="D93" i="169"/>
  <c r="D95" i="169" s="1"/>
  <c r="E91" i="169"/>
  <c r="E97" i="169" s="1"/>
  <c r="D82" i="169"/>
  <c r="F319" i="170"/>
  <c r="E210" i="170"/>
  <c r="F137" i="170"/>
  <c r="F43" i="170"/>
  <c r="F411" i="170"/>
  <c r="F403" i="170"/>
  <c r="D97" i="169"/>
  <c r="E411" i="170"/>
  <c r="D396" i="170"/>
  <c r="D399" i="170" s="1"/>
  <c r="E396" i="170"/>
  <c r="E399" i="170" s="1"/>
  <c r="F377" i="170"/>
  <c r="F167" i="170"/>
  <c r="F396" i="170"/>
  <c r="E101" i="170"/>
  <c r="E137" i="170"/>
  <c r="E167" i="170"/>
  <c r="E380" i="170"/>
  <c r="E82" i="169"/>
  <c r="F39" i="169"/>
  <c r="F91" i="169"/>
  <c r="F93" i="169" s="1"/>
  <c r="E93" i="169" l="1"/>
  <c r="E95" i="169"/>
  <c r="E99" i="169" s="1"/>
  <c r="E408" i="170" s="1"/>
  <c r="E398" i="170"/>
  <c r="E401" i="170" s="1"/>
  <c r="E405" i="170" s="1"/>
  <c r="E412" i="170" s="1"/>
  <c r="E410" i="170" s="1"/>
  <c r="D398" i="170"/>
  <c r="D401" i="170" s="1"/>
  <c r="D405" i="170" s="1"/>
  <c r="D412" i="170" s="1"/>
  <c r="D410" i="170" s="1"/>
  <c r="D99" i="169"/>
  <c r="D408" i="170" s="1"/>
  <c r="F399" i="170"/>
  <c r="F97" i="169"/>
  <c r="F82" i="169"/>
  <c r="E414" i="170" l="1"/>
  <c r="E416" i="170" s="1"/>
  <c r="D414" i="170"/>
  <c r="D416" i="170" s="1"/>
  <c r="F95" i="169"/>
  <c r="F99" i="169" l="1"/>
  <c r="F408" i="170" l="1"/>
  <c r="F416" i="170"/>
  <c r="F412" i="170"/>
  <c r="F414" i="170"/>
  <c r="F258" i="170"/>
  <c r="F398" i="170"/>
  <c r="F401" i="170"/>
  <c r="F405" i="170"/>
</calcChain>
</file>

<file path=xl/sharedStrings.xml><?xml version="1.0" encoding="utf-8"?>
<sst xmlns="http://schemas.openxmlformats.org/spreadsheetml/2006/main" count="485" uniqueCount="394">
  <si>
    <t>Paragraf</t>
  </si>
  <si>
    <t>Položka</t>
  </si>
  <si>
    <t>Název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</si>
  <si>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</si>
  <si>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</si>
  <si>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</si>
  <si>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</si>
  <si>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</si>
  <si>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</si>
  <si>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</si>
  <si>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Voda</t>
  </si>
  <si>
    <t>Plyn</t>
  </si>
  <si>
    <t>Elektrická energie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</si>
  <si>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</si>
  <si>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</si>
  <si>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</si>
  <si>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</si>
  <si>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</si>
  <si>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</si>
  <si>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</si>
  <si>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</si>
  <si>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</si>
  <si>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</si>
  <si>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</si>
  <si>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Činnost místní správy</t>
  </si>
  <si>
    <t>Péče o vzhled obcí a veřejnou zeleň</t>
  </si>
  <si>
    <t>Zastupitelstva obcí</t>
  </si>
  <si>
    <t>Převody vlastním fondům /konsolidace/</t>
  </si>
  <si>
    <t>Rozpočtové příjmy</t>
  </si>
  <si>
    <t xml:space="preserve">Název </t>
  </si>
  <si>
    <t>Příjmy z úroků</t>
  </si>
  <si>
    <t>Převody z rozpočtových účtů:</t>
  </si>
  <si>
    <t>Rozpočtové výdaje</t>
  </si>
  <si>
    <t>Povinné pojistné na zdravotní pojištění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</si>
  <si>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</si>
  <si>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</si>
  <si>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</si>
  <si>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</si>
  <si>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</si>
  <si>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</si>
  <si>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Veřejné osvětlení</t>
  </si>
  <si>
    <t>Dary obyvatelstvu</t>
  </si>
  <si>
    <t>Převody vlastním fondům-převody sociálnímu fondu obcí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</si>
  <si>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</si>
  <si>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</si>
  <si>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</si>
  <si>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</si>
  <si>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</si>
  <si>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Pohonné hmoty</t>
  </si>
  <si>
    <t>Obecné příjmy a výdaje z finančních operací</t>
  </si>
  <si>
    <t xml:space="preserve">Sociální rehabilitace </t>
  </si>
  <si>
    <t>Ostatní služby a činnosti v oblasti soc. péče  /Klub seniorů/</t>
  </si>
  <si>
    <t>Bezpečnost a veřejný pořádek-Městská policie</t>
  </si>
  <si>
    <t>Využití volného času dětí a mládeže</t>
  </si>
  <si>
    <t>Sportovní zařízení v majetku obce - S.K. Slovan Kunratice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</si>
  <si>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</si>
  <si>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</si>
  <si>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</si>
  <si>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Základní školy celkem vč. investic</t>
  </si>
  <si>
    <t>Převod do fondu Domu s chráněnými byty</t>
  </si>
  <si>
    <t>Převody vlastním fondům-převod do fondu Domu s chráněnými byty</t>
  </si>
  <si>
    <t>Ostatní neinvestiční transfery obyvatelstvu-dárkové poukázky jubilantům</t>
  </si>
  <si>
    <t>Nákup ostatních služeb - příspěvek na stravování - sociální fond</t>
  </si>
  <si>
    <t>Poštovní služby</t>
  </si>
  <si>
    <t>Opravy a udržování-běžné</t>
  </si>
  <si>
    <t xml:space="preserve">Odměny členů zastupitelstev vč. členů výborů a komisí </t>
  </si>
  <si>
    <t>Městská část Praha KUNRATICE</t>
  </si>
  <si>
    <t>Mateřské školy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</si>
  <si>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</si>
  <si>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</si>
  <si>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</si>
  <si>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</si>
  <si>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</si>
  <si>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</si>
  <si>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</si>
  <si>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</si>
  <si>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</si>
  <si>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</si>
  <si>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Přijaté transfery celkem</t>
  </si>
  <si>
    <t>PŘÍJMY po konsolidaci-bez převodů z vlastních fondů a mezi HMP a MČ)</t>
  </si>
  <si>
    <t>Ochrana půdy a podz. vod proti infiltraci (odlučovač parkoviště Šeberák)</t>
  </si>
  <si>
    <t>Opravy a udržování-opravy inventáře</t>
  </si>
  <si>
    <t>Převody vlastním rozpočtovým účtům:posílení ze soc.fondu</t>
  </si>
  <si>
    <t>Převody vlastním fondům a mezi HMP a MČ - konsolidace výdajů celkem (par. 6330)</t>
  </si>
  <si>
    <t>VÝDAJE po konsolidaci bez převodů vlastním fondům a mezi HMP a MČ</t>
  </si>
  <si>
    <t>VÝDAJE CELKEM vč. převodů vlastním fondům a mezi HMP a MČ</t>
  </si>
  <si>
    <t xml:space="preserve">Výdaje běžné </t>
  </si>
  <si>
    <t>OBJEM VÝDAJU celkem</t>
  </si>
  <si>
    <t>Zpracování dat a služby související s informačními technologiemi-servisní služby přenosu dat-systém svolávání a informování Fireport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</si>
  <si>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</si>
  <si>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</si>
  <si>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Drobný hmotný dlouhodobý majetek-stacionární přístroj Linky tísňového volání</t>
  </si>
  <si>
    <t>Nákup ostatních služeb- drobné služby</t>
  </si>
  <si>
    <t>Požární ochrana dobrovolná část</t>
  </si>
  <si>
    <t>Platby daní a poplatků státnímu rozpočtu-dálniční známka</t>
  </si>
  <si>
    <t>OBJEM PŘÍJMU - ZDROJE celkem</t>
  </si>
  <si>
    <t>REKAPITULACE</t>
  </si>
  <si>
    <t>FINANCOVÁNÍ z úspor vlastních prostředků z předešlých let    (+) schodek, (-) přebytek</t>
  </si>
  <si>
    <t>Poskytnuté náhrady-roční poplatek Svazu MČ HMP</t>
  </si>
  <si>
    <t>ROZDÍL PŘÍJMU A VÝDAJU (-) schodek, (+) přebytek</t>
  </si>
  <si>
    <t>Plošné rekonstrukce komunikací Kunratice</t>
  </si>
  <si>
    <t xml:space="preserve">Dary obyvatelstvu </t>
  </si>
  <si>
    <t>Služby elektronických komunikací-telefonní poplatky</t>
  </si>
  <si>
    <t>Místní knihovna</t>
  </si>
  <si>
    <t xml:space="preserve">Nákup ostatních služeb: zimní údržba komunikací vč. úklidu po zimní údržbě, strojní čištění </t>
  </si>
  <si>
    <t>Dary obyvatelstvu -příspěvek v případě účasti na Lince tísňového volání</t>
  </si>
  <si>
    <t xml:space="preserve"> Skutečnost Kč</t>
  </si>
  <si>
    <t>Převody z vlastních rezervních fondů-z fondu Domu s chráněnými byty</t>
  </si>
  <si>
    <t xml:space="preserve">Platby daní a poplatků krajům, obcím a st. fondům-správní poplatky </t>
  </si>
  <si>
    <t xml:space="preserve">Ostatní investiční výdaje silnice </t>
  </si>
  <si>
    <t>Nákup materiálu a doplňky k vybavení knihovny</t>
  </si>
  <si>
    <t>Nákup materiálu-spotřební materiál, náhradní díly, kusový nákup součástí dopravního značení (zrcadla, kužely, sloupky…)</t>
  </si>
  <si>
    <t>Neinvestiční transfery cizím příspěvkovým organizacím-zdravotnická zařízení</t>
  </si>
  <si>
    <t>Neinvestiční příspěvky zřízeným příspěvkovým organizacím: pravidelný roční příspěvek MČ</t>
  </si>
  <si>
    <t>Převody vlastní pokladně</t>
  </si>
  <si>
    <t>Ostatní příjmy z pronájmu majetku-pronájem hrobů</t>
  </si>
  <si>
    <t>Nákup ostatních služeb-odvoz odpadu hřbitov</t>
  </si>
  <si>
    <t>Nákup ostatních služeb-údržba zeleně hřbitov</t>
  </si>
  <si>
    <t>Služby peněžních ústavů - pojištění majetku</t>
  </si>
  <si>
    <t>Nákup ostatních služeb: STK, projekty k opravám, výběrové řízení k opravám, autorský dozor k opravám a jiné dodávky prací (vyjádření k sítím, provizorní DZ k akcím,nové DZ,  posudky a ostatní podklady ke stavu komunikací, projednávání..):</t>
  </si>
  <si>
    <t>Opravy a udržování - opravy kanalizace</t>
  </si>
  <si>
    <t>Služby peněžních ústavů-bankovní poplatky</t>
  </si>
  <si>
    <t>Nákup materiálu-kronika, kulturní akce</t>
  </si>
  <si>
    <t>Nákup ostatních služeb - letní promítání filmů v Zámeckém parku</t>
  </si>
  <si>
    <t>Ostatní neinvestiční transfery podnikatelským subjektům-podpora plavání seniorů-dotace a.s. Jihoměstská sociální</t>
  </si>
  <si>
    <t xml:space="preserve">Plyn </t>
  </si>
  <si>
    <t>Elektrická energie-spořeba el-en. uliční vánoční výzdoba MČ</t>
  </si>
  <si>
    <t>Nákup ostatních služeb - čištění kanalizace</t>
  </si>
  <si>
    <t>Krizová opatření</t>
  </si>
  <si>
    <t xml:space="preserve">Investiční převody mezi statutátními městy a jejich MČ-investiční dotace </t>
  </si>
  <si>
    <t>VÝDAJE z převodů HM Praze (par. 6330 pol. 5347+pol. 6363) odvody</t>
  </si>
  <si>
    <t>Ochranné pomůcky-respirátory</t>
  </si>
  <si>
    <t>Posílení rozpočtu soc. fondu-příjem sociálního fondu</t>
  </si>
  <si>
    <t>Převody z vlastních fondů-ze sociálního fondu</t>
  </si>
  <si>
    <t>PŘÍJMY z dotačního vztahu (pol. 4137 a 4251 par. 6330)</t>
  </si>
  <si>
    <t>Nákup materiálu-materiál na výměnu střešní krytiny u čp. 8 K Libuši</t>
  </si>
  <si>
    <t>Služby peněžních ústavů - pojištění hasičů strojníků</t>
  </si>
  <si>
    <t xml:space="preserve">Nákup ostatních služeb </t>
  </si>
  <si>
    <t>Údržba vodního díla -rybník Ohrada (Kontrola stavu objektu rybníka Ohrada a odtokové části, čištění, opravy poškození po přívalovém dešti)</t>
  </si>
  <si>
    <t>Ostatní sportovní činnost</t>
  </si>
  <si>
    <t>Ostatní činnost ve zdravotnictví</t>
  </si>
  <si>
    <t>IV. etapa - cyklotrasa A 213 Cyklotrasa Šeberov-Kunratický les-rekonstrukce, projektová dokumentace-ponechaná dotace HMP</t>
  </si>
  <si>
    <t>Dary obyvatelstvu-kulturní pěvecké vystoupení</t>
  </si>
  <si>
    <t>Nespecifikované rezervy vlastní zdroje</t>
  </si>
  <si>
    <t>Povinné pojistné na sociální zabezpečení a politiku zaměstnanosti</t>
  </si>
  <si>
    <t xml:space="preserve">Domovy se zvláštním režimem - Dům s chráněnými byty </t>
  </si>
  <si>
    <t>Převody z vlastních rezervních fondů-z fondu Domu s chráněnými byty na provoz a akce DCHB</t>
  </si>
  <si>
    <t>Ing. Lenka Alinčová, starostka MČ Praha Kunratice</t>
  </si>
  <si>
    <t>ZŠ OP PPR Rozvoj demokrat. kultury na ZŠ Kunratice II, podíl HMP</t>
  </si>
  <si>
    <t>ZŠ OP PPR Rozvoj demokrat. kultury na ZŠ Kunratice II, podíl EU</t>
  </si>
  <si>
    <t xml:space="preserve">Neinvestiční transfery spolkům  </t>
  </si>
  <si>
    <t>Výstavba tělocvičny ZŠ Kunratice:</t>
  </si>
  <si>
    <t>Nákup ostatních služeb:</t>
  </si>
  <si>
    <t>akce pro obyvatele a drobné služby</t>
  </si>
  <si>
    <t>Příjem z poplatků ze psů</t>
  </si>
  <si>
    <t xml:space="preserve">Příjem z poplatků z pobytu </t>
  </si>
  <si>
    <t xml:space="preserve">Příjem z poplatku za užívání veřejného prostranství  </t>
  </si>
  <si>
    <t>Příjem z poplatku ze vstupného</t>
  </si>
  <si>
    <t xml:space="preserve">Příjem ze správních poplatků </t>
  </si>
  <si>
    <t>Příjem z daně z nemovitých věcí</t>
  </si>
  <si>
    <t>Příjmy z poskytování služeb a výrobků, prací, výkonů a práv - knihovna</t>
  </si>
  <si>
    <t>Příjmy z poskytování služeb a výrobků, prací, výkonů a práv -pohřebnictví</t>
  </si>
  <si>
    <t>Příjmy z poskytování služeb a výrobků, prací, výkonů a práv - místní správa-úhrada za poskytování informací dle zákona 106/1999 Sb.</t>
  </si>
  <si>
    <t>Příjem sankčních plateb přijatých od jiných osob - smluvní pokuty a pokuty z přestupků</t>
  </si>
  <si>
    <t>Přijaté neinvestiční příspěvky a náhrady- přeplatky záloh, vypořádání záloh (Česká pošta aj.), náklady v přestupkovém řízení</t>
  </si>
  <si>
    <t>Ostatní převody z vlastních fondů-ze sociálního fondu</t>
  </si>
  <si>
    <r>
      <t>Neinvestiční převody mezi statutátními městy a jejich městskými obvody nebo částmi - transfer z HMP -</t>
    </r>
    <r>
      <rPr>
        <b/>
        <sz val="12"/>
        <rFont val="Arial CE"/>
        <charset val="238"/>
      </rPr>
      <t>souhrnný dotační vztah</t>
    </r>
  </si>
  <si>
    <r>
      <t>Neinvestiční převody mezi statutátními městy a jejich městskými obvody nebo částmi - transfer ze státního rozpočtu -</t>
    </r>
    <r>
      <rPr>
        <b/>
        <sz val="12"/>
        <rFont val="Arial CE"/>
        <charset val="238"/>
      </rPr>
      <t>souhrnný dotační vztah</t>
    </r>
  </si>
  <si>
    <t>Podíl na prostředcích obdržených jako výnos z daně z hazardních her a jako odvod z loterií</t>
  </si>
  <si>
    <r>
      <t xml:space="preserve">Investiční převody mezi statutátními městy a jejich městskými obvody nebo částmi - </t>
    </r>
    <r>
      <rPr>
        <b/>
        <sz val="12"/>
        <rFont val="Arial CE"/>
        <charset val="238"/>
      </rPr>
      <t>investiční dotace HMP:</t>
    </r>
  </si>
  <si>
    <t>Neinvestiční převody mezi statutátními městy a jejich MČ-transfer ze SR a HMP souhrnný dotační vztah a přijaté neinvestiční dotace</t>
  </si>
  <si>
    <t>Stavby</t>
  </si>
  <si>
    <t>Stavby-vybudování studny při rybníku Ohrada k posílení přívodu vody do rybníka</t>
  </si>
  <si>
    <t>Stavby-ostatní stavby-přístřešky-oplocení míst na popelnice</t>
  </si>
  <si>
    <t>Prádlo, oděv a obuv s výjimkou ochranných pomůcek</t>
  </si>
  <si>
    <t>Elektrická energie - Napájení veřejného osvětlení v majetku MČ dle smlouvy s THMP do doby převodu na HMP</t>
  </si>
  <si>
    <t xml:space="preserve">Nákup ostatních služeb - akce Divadlo v parku </t>
  </si>
  <si>
    <t>Výdaje na věcné dary-jubileum občana</t>
  </si>
  <si>
    <t>Výdaje na věcné dary (dárky ke Dni učitelů)</t>
  </si>
  <si>
    <t>Ostatní činnosti související se službami pro fyzické osoby</t>
  </si>
  <si>
    <t xml:space="preserve">Neinvestiční transfery spolkům -Rehabilitace Hornomlýnská </t>
  </si>
  <si>
    <t>Neinvestiční transfery spolkům:</t>
  </si>
  <si>
    <t>Neinvestiční transfery spolkům - PC klub pro hendikepované Křižovatka, z.s.</t>
  </si>
  <si>
    <t>Výdaje na věcné dary-květiny apod. účinkujícím při kulturních pořadech</t>
  </si>
  <si>
    <t>Léky a zdravotnický materiál - AG testy</t>
  </si>
  <si>
    <t>Knihy a obdobné listinné informační prostředky</t>
  </si>
  <si>
    <t>Knihy a obdobné listinné informační prostředky - vlastní zdroje</t>
  </si>
  <si>
    <t xml:space="preserve">                                                                                 - dotace HMP</t>
  </si>
  <si>
    <t>Pojistné na zákonné pojištění odpovědnosti zaměstnavatele za škodu při pracovním úrazu nebo nemoci z povolání</t>
  </si>
  <si>
    <t xml:space="preserve">Opravy a udržování - opravy radnice, ostatní běžné  </t>
  </si>
  <si>
    <t>Podlimitní programové vybavení</t>
  </si>
  <si>
    <t>Náhrady mezd v době nemoci nebo karantény</t>
  </si>
  <si>
    <t>Ostatní neinvestiční transfery fyzickým osobám-sociální fond</t>
  </si>
  <si>
    <t>Ostatní neinvestiční transfery fyzickým osobám</t>
  </si>
  <si>
    <t xml:space="preserve">Neinvestiční transfery spolkům -STP MO Flora </t>
  </si>
  <si>
    <t>Léky a zdravotnický materiál - vybavení lékárniček</t>
  </si>
  <si>
    <t>Potraviny</t>
  </si>
  <si>
    <t>Humanitární zahraniční pomoc přímá-pomoc Ukrajině</t>
  </si>
  <si>
    <t>Dary fyzickým osobám - výstavy, kulturní akce</t>
  </si>
  <si>
    <t>Nákup ostatních služeb-KZ, kulturní akce (Vítání jara…)</t>
  </si>
  <si>
    <t>Dotace z Operačního programu Praha-pól růstu OP PPR</t>
  </si>
  <si>
    <t xml:space="preserve">                                              posílení z fondu DCHB-provoz DCHB</t>
  </si>
  <si>
    <t xml:space="preserve">Ostatní neinvestiční transfery neziskovým apod. osobám - SK Slovan Kunratice </t>
  </si>
  <si>
    <t>Údržba zeleně v obci,výsadba stromů, údržba revitalizovaného území Zelené cesty</t>
  </si>
  <si>
    <t>Prádlo, oděv, obuv s výjimkou ochranných pomůcek</t>
  </si>
  <si>
    <t>Dary fyzickým osobám</t>
  </si>
  <si>
    <t>Pojištění funkčně nespecifikované</t>
  </si>
  <si>
    <t>Převody z vlastních fondů podnikatelské činnosti-převod do fondu Domu s chráněnými byty</t>
  </si>
  <si>
    <r>
      <t xml:space="preserve">Neinvestiční převody mezi statutátními městy a jejich MČ - </t>
    </r>
    <r>
      <rPr>
        <b/>
        <sz val="12"/>
        <rFont val="Arial CE"/>
        <charset val="238"/>
      </rPr>
      <t>neinvestiční dotace:</t>
    </r>
  </si>
  <si>
    <t>Převody z vlastních fondů podnikatelské činnosti-část nerozděleného zisku VHČ - posílení rozpočtu</t>
  </si>
  <si>
    <t>Posílení rozpočtu sociálního fondu-příjem sociálního fondu</t>
  </si>
  <si>
    <t>Nájemné (kupř. umístění výstražného zařízení na sloupech veř. osvětlení, nájem dopravního značení a j.)</t>
  </si>
  <si>
    <t xml:space="preserve">Výdaje na věcné dary - knihy pro prvňáčky (knihy pořízené v roce 2017, 300 ks, jsou spotřebovány, dárky ke Dni učitelů)  </t>
  </si>
  <si>
    <t>Výdaje na věcné dary (dárky účastníkům akcí, květiny, nákup mincí pro vítání občánků)</t>
  </si>
  <si>
    <t xml:space="preserve">Nákup materiálu  (podlahová krytina,ostatní drobný...) </t>
  </si>
  <si>
    <t>IV. etapa - cyklotrasa A 213 pořízení projektové dokumentace-vlastní zdroje (r. 2023 žádost o ponechání dotace)</t>
  </si>
  <si>
    <t xml:space="preserve">ostatní opravy-techniky, výměna a opravy svislého dopravního značení a příslušenství, obnova vodorovného dopravního značení  </t>
  </si>
  <si>
    <t>Vlastní zdroje - do doby schválení převodu dotace HMP</t>
  </si>
  <si>
    <t>Nákup ostatních služeb-revize hřišť, informační tabule aj.</t>
  </si>
  <si>
    <t xml:space="preserve">Opravy a udržování - úprava chodníčků, oprava hřbitovní zdi a ostatní drobné opravy </t>
  </si>
  <si>
    <t>Výkup nemovitosti na pozemku MČ</t>
  </si>
  <si>
    <t>Sociální pomoc osobám v hmotné nouzi</t>
  </si>
  <si>
    <t>Opravy a udržování - výměna kotle</t>
  </si>
  <si>
    <t xml:space="preserve">Služby školení a vzdělávání </t>
  </si>
  <si>
    <t xml:space="preserve">Platby daní krajům, obcím a st. fondům-správní poplatky-např. stavebnímu úřadu, katastrálnímu úřadu ověřování.. </t>
  </si>
  <si>
    <t>OBJEM VÝDAJU vč. převodů mezi HMP a MČ odvody fin. vypořádání</t>
  </si>
  <si>
    <t xml:space="preserve">Stavby-PD opatření na vyvedení dešťových vod budovy radnice do nádrže  </t>
  </si>
  <si>
    <t>Stavby-PD zateplení budovy HZ, umístění FVE na střechu budovy</t>
  </si>
  <si>
    <t>RS 2023</t>
  </si>
  <si>
    <t>RU 2023</t>
  </si>
  <si>
    <t>Příjmy z poskytování služeb a výrobků, prací, výkonů a práv - kultura</t>
  </si>
  <si>
    <t xml:space="preserve">Nákup ostatních služeb: Doprovodné úpravy značení na místních komunikacích, pořízení součástí dopravního příslušenství </t>
  </si>
  <si>
    <t>Ponechané prostředky dotace HMP z roku 2021 a 2022</t>
  </si>
  <si>
    <t xml:space="preserve">Budovy, haly, stavby-Úprava zázemí fotbalového stadionu SK Slovan Kunratice </t>
  </si>
  <si>
    <t>Drobný hmotný dlouhodobý majetek-mobiliář hřiště, veř. prostranství</t>
  </si>
  <si>
    <t>Neinvestiční transfery fundacím, ústavům a obecně prospěšným společnostem - (r. 2022 Tři, zdravotní ústav- příspěvek na provoz Hospice Dobrého Pastýře)</t>
  </si>
  <si>
    <t>Nákup ostatních služeb-drobné služby (r. 2022 PRE - připojení el.en. pro akce v Zámeckém parku)</t>
  </si>
  <si>
    <t>Neinvestiční transfery fundacím, ústavům a obecně prospěšným společnostem - Národní ústav pro autismus</t>
  </si>
  <si>
    <t xml:space="preserve">Drobný hmotný dlouhodobý majetek - dotace HMP </t>
  </si>
  <si>
    <t xml:space="preserve">Nákup materiálu - dotace HMP </t>
  </si>
  <si>
    <t xml:space="preserve">Platby daní krajům, obcím a st. fondům-daň z příjmu 2022 z hlavní činnosti </t>
  </si>
  <si>
    <t>Nespecifikované rezervy-vlastní zdroje</t>
  </si>
  <si>
    <t>Volba prezidenta republiky</t>
  </si>
  <si>
    <t>ZŠ OP PPR Modernizace odb. učeben investiční podíl HMP</t>
  </si>
  <si>
    <t>ZŠ OP PPR Modernizace odb. učeben investiční podíl EU</t>
  </si>
  <si>
    <t>ZŠ OP PPR Modernizace odb. učeben neinvestiční podíl HMP</t>
  </si>
  <si>
    <t>ZŠ OP PPR Modernizace odb. učeben neinvestiční podíl EU</t>
  </si>
  <si>
    <t>Rekonstrukce Mateřské školy Kunratice</t>
  </si>
  <si>
    <t>Neinvestiční dotace MF na úhradu výdajů spojených se zajištěním nouz. ubytování v souvislosti s migrační vlnou z konfliktu na Ukrajině</t>
  </si>
  <si>
    <t>Nespecifikované rezervy-ponechaná dotace roku 2022</t>
  </si>
  <si>
    <t>III. etapa Rekonstrukce dalších ulic - vlastní zdroje</t>
  </si>
  <si>
    <t>III. etapa Rekonstrukce dalších ulic - ponechaná dotace HMP</t>
  </si>
  <si>
    <t>Nespecifikované rezervy-Pomoc pražským domácnostem ohroženým inflací - vlastní zdroje</t>
  </si>
  <si>
    <t>Pomoc pražským domácnostem ohroženým inflací -realizace opatření pro pražské domácnosti-schválené stravné, školné, fond solidarity -ponechaná dotace HMP</t>
  </si>
  <si>
    <t>Pomoc pražským domácnostem ohroženým inflací -realizace opatření pro pražské domácnosti-schválené stravné, školné, fond solidarity - ponechaná dotace HMP</t>
  </si>
  <si>
    <t>Neinvestiční transfery spolkům  - Kunratice žijou, z.s.</t>
  </si>
  <si>
    <t>Posílení mzdových prostředků zaměstnanců škol a školských zařízení vč. podpory pracovníků ve stravování ve školství</t>
  </si>
  <si>
    <t>Posílení mzdových prostředků zaměstnanců škol a školských zařízení vč. podpory pracovníků ve stravování -dotace HMP</t>
  </si>
  <si>
    <t>Neinvestiční náhrada Ministerstva pro místní rozvoj za vynaložené náklady na pohřbení zemřelého, jehož pohřbení zajistila městská část</t>
  </si>
  <si>
    <t>Neinvestiční transfery neziskovým apod. organizacím-SH ČMS SDH Praha Kunratice</t>
  </si>
  <si>
    <t>Neinvestiční dotace HMP na projekt Otevírání hřišť pro veřejnost</t>
  </si>
  <si>
    <t>Nadační příspěvek ČEZ na projekt Stromy pro Kunratice 2023</t>
  </si>
  <si>
    <t>Nadační příspěvek ČEZ na projekt Stromy pro Kunratice 2023-výsadba u hřiště Ohrada</t>
  </si>
  <si>
    <t>Spolupráce v oblasti školství-dar na financování oprav v areálu školy</t>
  </si>
  <si>
    <t>Spolupráce v oblasti školství-dar na financování oprav v areálu školy-oprava oplocení a chodníku</t>
  </si>
  <si>
    <t>Neinvestiční dotace HMP na Zkvalitnění výuky tělesné výchovy ZŠ</t>
  </si>
  <si>
    <t>Neinvestiční dotace HMP na Zkvalitnění výuky tělesné výchovy</t>
  </si>
  <si>
    <t>Záležitosti dopravní infrastruktury-Nový přechod pro chodce</t>
  </si>
  <si>
    <t>Příjem 100% podílu MČ na celkové daňové povinnosti HMP na dani z příjmu práv. osob za rok 2022</t>
  </si>
  <si>
    <t>Dotace MF na úhradu výdajů na volbu prezidenta ČR+doplatek výdajů za přípravu volby prezidenta v rámci fin. vypořádání (5 816,53 Kč)</t>
  </si>
  <si>
    <t>Doplatek výdajů za přípravu volby do zastupitelstev obcí a Parlamentu v rámci fin. vypořádání za rok 2022</t>
  </si>
  <si>
    <t xml:space="preserve">Neinvestiční převody mezi statutátními městy a jejich městskými obvody nebo částmi-výdaje - finanční vypořádání: </t>
  </si>
  <si>
    <t>Odvod dotace GŘ HZS na výdaje spojené se zásahem při požáru v oblasti Hřenska</t>
  </si>
  <si>
    <t>Vratka dotace ZŠ Adaptační skupiny pro děti cizince migrující z Ukrajiny</t>
  </si>
  <si>
    <t>Vratka dotace OP PPR od Základní školy-podíl EU a HMP (2x OMJ II á 79 713,0, 2x Dem. kultura á 43 016,4+43 967,5)</t>
  </si>
  <si>
    <t>Vratka dotace na výdaje za nouzové přístřeší občanů Ukrajiny</t>
  </si>
  <si>
    <t>Doplatek odvodu z místních poplatků</t>
  </si>
  <si>
    <t>Dotace Školství MČ HMP-neinv. výdaje oblasti školství (změněný účel části dotace na Pomoc domácnostem)</t>
  </si>
  <si>
    <t>Neinvestiční transfery cizím přísp. organizacím-ZŠ Campanus, Praha 4</t>
  </si>
  <si>
    <t>Ostatní přijaté vratky transferů-vratky dotací k finančnímu vypořádání:</t>
  </si>
  <si>
    <t>MŠ vratka dotace OP PPR Odlišný mat. jazyk II</t>
  </si>
  <si>
    <t>ZŠ vratka dotace OP PPR od Základní školy-podíl EU a HMP (2x OMJ II á 79 713,0, 2x Dem. kultura á 43 016,4, 2x OMJ III á 43 967,50)</t>
  </si>
  <si>
    <t>vratka od Jihoměstská sociální, a.s.- za nevyčerpané příspěvky na plavání seniorů v r. 2022</t>
  </si>
  <si>
    <t>Příjem z pojistných plnění (plnění za zásah hasičského z. sboru)</t>
  </si>
  <si>
    <t xml:space="preserve">Nákup ostatních služeb - Babí léto </t>
  </si>
  <si>
    <t>Platby daní státnímu rozpočtu-návrhy na vklad do katastru nemovitostí, event. soudní poplatky</t>
  </si>
  <si>
    <t>Vratka dotace OP PPR od Mateřské školy projekt Šablony III</t>
  </si>
  <si>
    <t>MŠ vratka dotace OP PPR Šablony III</t>
  </si>
  <si>
    <t>Příjem z pojistných plnění (poškozená inf. tabule lok. Flora+oprava v MŠ)</t>
  </si>
  <si>
    <t>obnova chodníku od ul. Pod Javory po ul. K Betáni, oprava chodníku při ul. Za Parkem (obnova pěších cest a chodníků Vídeňská, Za parkem)</t>
  </si>
  <si>
    <t xml:space="preserve">Opravy a udržování  - vlastní zdroje - běžné opravy-výměna pneu, oprava plošiny, oprava Ford Transit, oprava Renault (r. 2022 m.j. oprava a servis kompresoru a motoru Mercury)  </t>
  </si>
  <si>
    <t>Finanční příspěvek Nadačního fondu CEMEX na účely rozvoje a úpravy zeleně v obci</t>
  </si>
  <si>
    <t>fin. příspěvek nadačního fondu CEMEX - úprava záhonu při vchodu do DCHB</t>
  </si>
  <si>
    <t>MŠ EU OP Jan Am. Komenský Šablony I podíl EU a MŠMT</t>
  </si>
  <si>
    <t>Neinvestiční dotace HMP na činnost jednotek Sboru dobr. hasičů</t>
  </si>
  <si>
    <t>Ochranné pomůcky-dotace HMP-zásahové oděvy</t>
  </si>
  <si>
    <t>Ochranné pomůcky-dotace HMP-oblek Agama pro zásah ve vodě</t>
  </si>
  <si>
    <t>Zpracování dat a služby související s informačními technologiemi-licence pointX</t>
  </si>
  <si>
    <t>Opravy a udržování  -dotace HMP-oprava techniky</t>
  </si>
  <si>
    <t xml:space="preserve">Drobný hmotný dlouhodobý majetek-sekačka, křovinořez </t>
  </si>
  <si>
    <t>terénní úpravy - revitalizace zahrady DCHB-dokumentace a sadové úpravy, výsadba zeleně-záhon při vchodu do DCHB</t>
  </si>
  <si>
    <t>Stavby - 2023 Výměna oken objektu domu s chráněnými byty, pořízení zavlažovacího systému (106 867,2 Kč)</t>
  </si>
  <si>
    <t>Nákup ostatních služeb-dotace HMP-úprava Rettbox, DT, servis Lukas</t>
  </si>
  <si>
    <t>Převody z vlastních rezervních fondů-z fondu rozvoje a rezerv</t>
  </si>
  <si>
    <t xml:space="preserve">                                              posílení z fondu rozvoje a rezerv</t>
  </si>
  <si>
    <t>Zachování a obnova hodnot místního kulturního a historického povědomí- Kostelní náměstí</t>
  </si>
  <si>
    <t>Zachování a obnova hodnot místního ..povědomí, stavby-obnova studny Kostelní náměstí</t>
  </si>
  <si>
    <t>Neinvestiční transfery církvím a náb. společnostem -ŘK farnost</t>
  </si>
  <si>
    <t>Činnost registrovaných církví a náboženských společností</t>
  </si>
  <si>
    <t>Stavby-nová dešťová kanalizace ul. Lisztova</t>
  </si>
  <si>
    <t>Přijaté dary na pořízení dlouhodobého majetku-výstavba dopravní infrastruktury-Chodníkový program 2019-Nový chodník v ul. U Rakovky a v ul. Vídeňská</t>
  </si>
  <si>
    <t>Kapitálové příjmy celkem</t>
  </si>
  <si>
    <t>akce Chodníkový program Kunratice 2019 -vlastní zdroje-Nový chodník v ul. U Rakovky a v ul. Vídeňská</t>
  </si>
  <si>
    <t>Převody vlastním fondům, převody z rozpočtových účtů:</t>
  </si>
  <si>
    <t>Vratka dotace na výdaje za nouzové přístřeší cizince migrující z Ukrajiny za období1.6.-31.8.2022 (rozp. opatření dle pokynu MHMP vynulováno)</t>
  </si>
  <si>
    <t>Drobný hmotný dlouhodobý majetek-litinové sloupky-zábrana vjezdu  aut do parčíku Kostelní náměstí</t>
  </si>
  <si>
    <t>Nákup ostatních služeb-terenní úpravy</t>
  </si>
  <si>
    <t>16.11.2023</t>
  </si>
  <si>
    <t>MŠ vratka dotace OP PPR Odlišný mat. jazyk III</t>
  </si>
  <si>
    <t>Vratka dotace OP PPR od mateřské školy Odlišný mat. jazyk II a III</t>
  </si>
  <si>
    <t xml:space="preserve">ostatní opravy komunikací </t>
  </si>
  <si>
    <t>III. etapa Rekonstrukce dalších ulic - vlastní zdroje "umělecké ulice"</t>
  </si>
  <si>
    <t>Pohonné hmoty -sekačka</t>
  </si>
  <si>
    <t>Stroje, přístroje a zařízení-úklidový podlahový stroj</t>
  </si>
  <si>
    <t>Drobný hmotný dlouhodobý majetek-lednice Klub seniorů</t>
  </si>
  <si>
    <t>Poskytnuté náhrady-členský příspěvek Sdružení tajemníků MOÚ, z.s. (např. svědecká výpověď přestupky, sociální pohřeb, náhrada výdajů útulku pro zvířata)</t>
  </si>
  <si>
    <t>ZŠ vratka dotace ZŠ Adaptační skupiny pro děti migrující z Ukrajiny</t>
  </si>
  <si>
    <t>Návrh 2024</t>
  </si>
  <si>
    <t>Rozpočet roku 2024 bude projednán Zastupitelstva MČ Praha Kunratice dne 18.12.2023</t>
  </si>
  <si>
    <t>NÁVRH ROZPOČTU 2024 a Plnění příjmů a čerpání výdajů rozpočtu 2023</t>
  </si>
  <si>
    <t>NÁVRH ROZPOČTU 2024 a Plnění příjmů a čerpání výdajů 2023</t>
  </si>
  <si>
    <t>Drobný hmotný dlouhodobý majetek (..stojany na kola, nástroje)</t>
  </si>
  <si>
    <t xml:space="preserve">Opravy a udržování: opravy výtluků </t>
  </si>
  <si>
    <t xml:space="preserve">údržba dlažby chodníků, obruby </t>
  </si>
  <si>
    <r>
      <t xml:space="preserve">Nákup ostatních služeb: Pořízení služeb k úklidu a drobné údržbě komunikací a přilehlých veřejných prostranství, odstraňování grafitti a následků vandalismu na majetku MČ a mobiliáři, šintování komunikací, podpora projektu Ukliďme Česko </t>
    </r>
    <r>
      <rPr>
        <sz val="12"/>
        <color rgb="FF0070C0"/>
        <rFont val="Arial CE"/>
        <charset val="238"/>
      </rPr>
      <t>(2022 úklid a čištění komunikací, oblast: K Zel. domkům, Nad Akáty, K Verneráku, Betáň, umělecké ul., Na Lhotech, Volarská, Úhlavská, ZŠ Kunratice)</t>
    </r>
  </si>
  <si>
    <t>Chodníkový program Kunratice-doplatek akce roku 2022 - ponechaná dotace HMP</t>
  </si>
  <si>
    <t>akce Chodníkový program Kunratice 2019 -vlastní zdroje-doplatek pozastávky akce roku 2022 (Ještědská, Úhlavská..</t>
  </si>
  <si>
    <t>Elektrická energie-napájení čerpadla ze studny</t>
  </si>
  <si>
    <t>2023: Rekonstrukce mateřské školy Kunratice-investiční  dotace HMP</t>
  </si>
  <si>
    <t>2023: Nákup ostatních služeb celkem rozpočet 2 350,0 tis. Kč, skutečnost 1 438 589,31 Kč</t>
  </si>
  <si>
    <t>2024: Nákup ostatních služeb celkem rozpočet 2 350,0 tis. Kč</t>
  </si>
  <si>
    <t>2023: Opravy a udržování celkem rozpočet 1 884,0 tis. Kč, skutečnost 2 006 971,44 Kč</t>
  </si>
  <si>
    <t>2024: Opravy a udržování celkem rozpočet 1 100,0 tis. Kč</t>
  </si>
  <si>
    <t>Stavby:</t>
  </si>
  <si>
    <t>2024: Rekonstrukce mateřské školy Kunratice-výměna oken, zateplení budovy - vlastní zdroje (žádost o ponechání dotace HMP)</t>
  </si>
  <si>
    <t>2023: Dokumentace na zateplení vnějšího pláště budovy MŠ, výměnu oken, kotlů  (výstavbu FVE na střechu), realizace výměny kotlů - vlastní zdroje</t>
  </si>
  <si>
    <t>Revitalizace říčních systémů a vodních ploch - rybník Ohrada</t>
  </si>
  <si>
    <t>Mateřská škola</t>
  </si>
  <si>
    <t>Základní škola</t>
  </si>
  <si>
    <t>Neinvestiční příspěvky zřízeným příspěvkovým organizacím, příspěvek MČ</t>
  </si>
  <si>
    <t>MŠ EU OP Jan Amos Komenský Šablony I podíl EU a MŠMT</t>
  </si>
  <si>
    <t xml:space="preserve">Pomoc občanům Ukrajiny-stravné a školné dětí  UA </t>
  </si>
  <si>
    <t>Pomoc občanům Ukrajiny-stravné žáků UA v ZŠ</t>
  </si>
  <si>
    <t xml:space="preserve">Stavby </t>
  </si>
  <si>
    <t xml:space="preserve">2024: Nákup ostatních služeb, objekt Golčova 24, drobné služby, revize, služby spojené s opravami objektu, stěhování nábytku </t>
  </si>
  <si>
    <t xml:space="preserve">2024: Opravy a udržování-malování knihovna a opravy maleb ost. prostor, nátěry a opravy oken, výměna podlahové krytiny (Žít spolu), ostatní drobné opravy-dveře, zámky, dlažba   </t>
  </si>
  <si>
    <t xml:space="preserve">Nákup ostatních služeb (2023 revitalizace amfiteátru v Zámeckém parku-návrh a část realizace) </t>
  </si>
  <si>
    <t>Opravy a udržování - zámecká zeď a zámecký park (2023 revitalizace amfiteátru v Zámeckém parku)</t>
  </si>
  <si>
    <t>Stavby- rekonstrukce studny v parku</t>
  </si>
  <si>
    <t>Neinvestiční transfery cizím přísp. organizacím (2023 Dům dětí a mládeže-pěvecká soutěž dětí)</t>
  </si>
  <si>
    <t xml:space="preserve">Ostatní neinv. transfery neziskovým apod. osobám (2023 TJ Sokol Kunratice) </t>
  </si>
  <si>
    <t>Neinvestiční transfery spolkům (2023 4Students-festival, Start98)</t>
  </si>
  <si>
    <t>Ostatní neinv. transfery neziskovým apod. osobám (2023 Junák)</t>
  </si>
  <si>
    <t>Budovy, haly, stavby-pořízení herních prvků dětských hřišť a sestav na veřejná prostranství- herní prvky zvířat v Zámeckém parku (2023 zastínění pískoviště u r. Ohrada, lezecká stěna..)</t>
  </si>
  <si>
    <t>Neinvestiční transfery fundacím, ústavům a obecně prospěšným společnostem (2023 Polovina nebe, o.p.s.)</t>
  </si>
  <si>
    <t>Nákup materiálu (2023 štítky k očíslování hrob. míst)</t>
  </si>
  <si>
    <t>Stavby - nové oplocení urnového háje (2023 nová část chodníku)</t>
  </si>
  <si>
    <t xml:space="preserve">Konzultační, poradenské a právní služby pro MČ </t>
  </si>
  <si>
    <t>Opravy a udržování - zázemí Zámeckého parku Golčova 28</t>
  </si>
  <si>
    <t>Opravy a udržování - oprava střešní krytiny objektu čp. 8 K Libuši</t>
  </si>
  <si>
    <t xml:space="preserve">Nespecifikované rezervy-rezerva na úpravy dřevěného objektu a okolní plochy za radnicí při ul. Ještědská </t>
  </si>
  <si>
    <t>Revize hřišť (od r. 2023 v par. 3421)</t>
  </si>
  <si>
    <t>Záležitosti dopravní infrastruktury-Nový přechod pro chodce-dotace HMP-bude uhrazeno v prosinci 2023</t>
  </si>
  <si>
    <t>Drobný hmotný dlouhodobý majetek (2023 pořízení parkovacích sloupků)</t>
  </si>
  <si>
    <t>revize, mytí oken, střihání živých plotů, seč trávy, ostatní služby-(2023 montáž parkovacích sloupků)</t>
  </si>
  <si>
    <t>Opravy a udržování-běžné opravy (2023 oprava osvětlení v garážích, oprava nouzového osvětlení spol. prostor, výměna vodoměrů, oprava střechy a zdi, výměna podružných elektroměrů)</t>
  </si>
  <si>
    <t>Zachování a obnova kulturních památek-Zámecká zeď a park</t>
  </si>
  <si>
    <t xml:space="preserve">Nespecifikované rezervy - rezerva pro ev. službu tísňového volání </t>
  </si>
  <si>
    <t xml:space="preserve">Nákup ostatních služeb - vlastní zdroje - ostraha, lékař. prohlídky,  STK+emise </t>
  </si>
  <si>
    <t>2023 Neinvestiční část - provozní výdaje celkem rozpočet               1 333,5,0 tis. Kč (950,0 vl. zdroje, 383,5 HMP)</t>
  </si>
  <si>
    <t xml:space="preserve">Neinvestiční transfery spolkům (2023 Český svaz chovatelů 10,0tis., Záchranná brigáda kynologů 20,0 tis.) </t>
  </si>
  <si>
    <t>Ostatní neinvestiční transfery jiným veř. rozpočtům (PČR)</t>
  </si>
  <si>
    <t xml:space="preserve">Neinvestiční transfery fundacím, ústavům a obecně prospěšným společnostem </t>
  </si>
  <si>
    <t>Nákup ostatních služeb - ostraha, úklid, revize, STK, znal. posudky, geod. zaměření, účetní služby, mytí oken, servis kašny, obnova certifikátů, ostatní běžné</t>
  </si>
  <si>
    <t>2024 Neinvestiční část - provozní výdaje celkem rozpočet 896,0 tis. Kč vlastní zdroje</t>
  </si>
  <si>
    <t xml:space="preserve">Opravy a udržování-opravy polyfunkčních hřišť (2023 malé fotb. hřiště Zelené údolí a ost. drobné opravy hřišť)  </t>
  </si>
  <si>
    <t>Stavby - 2024 Výměna oken objektu domu s chráněnými byty-druhá část</t>
  </si>
  <si>
    <t>Neinvestiční transfery cizm příspěvkovým organizacím (2023 Dům dětí a mládeže - sportovní kroužky)</t>
  </si>
  <si>
    <t>Návrh vyvěšen na úřední desku dne 1.12.2023</t>
  </si>
  <si>
    <t>Návrh zveřejněn na elektronické úřední desce www. praha-kunratice.cz dne 1.12.2023</t>
  </si>
  <si>
    <r>
      <t xml:space="preserve">
Rozpočet MČ Praha Kunratice na rok 2024 zahrnuje vysoký podíl investičních výdajů zejména na výstavbu tělocvičny základní školy, sportovní areál a další projekty. Rozdíl mezi příjmy a výdaji je vyrovnán úsporami prostředků z hospodaření minulých let 26 218,0 tis. Kč.</t>
    </r>
    <r>
      <rPr>
        <sz val="11"/>
        <color rgb="FFFF0000"/>
        <rFont val="Arial CE"/>
        <charset val="238"/>
      </rPr>
      <t xml:space="preserve"> </t>
    </r>
    <r>
      <rPr>
        <sz val="11"/>
        <rFont val="Arial CE"/>
        <charset val="238"/>
      </rPr>
      <t xml:space="preserve">Do rozpočtu je zapojeno 3 704,0 tis. Kč z fondu Domu s chráněnými byty, který je vytvářen z hospodářského výsledku hospodářské činnosti MČ pro potřebu úprav objektu a akcí pro nájemníky. MČ nemá uzavřenu žádnou úvěrovou smlouvu ani do budoucna o úvěru neuvažuje.     </t>
    </r>
  </si>
  <si>
    <t>Příloha 1</t>
  </si>
  <si>
    <t>Stavby- sanace kotelny radnice, hydroizolace, pořízení nových ochranných stříšek proti zatékání zvenku budovy</t>
  </si>
  <si>
    <t xml:space="preserve">Ostatní neinvestiční transfery obyvatelstvu-zájezdy pro seniory a podpora plavání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</si>
</sst>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i/>
      <sz val="12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u/>
      <sz val="10"/>
      <color theme="10"/>
      <name val="Arial CE"/>
      <charset val="238"/>
    </font>
    <font>
      <u/>
      <sz val="10"/>
      <name val="Arial CE"/>
      <charset val="238"/>
    </font>
    <font>
      <u/>
      <sz val="12"/>
      <color rgb="FFFF0000"/>
      <name val="Arial CE"/>
      <charset val="238"/>
    </font>
    <font>
      <u/>
      <sz val="10"/>
      <color rgb="FFFF0000"/>
      <name val="Arial CE"/>
      <charset val="238"/>
    </font>
    <font>
      <sz val="12"/>
      <color rgb="FF0070C0"/>
      <name val="Arial CE"/>
      <charset val="238"/>
    </font>
    <font>
      <sz val="12"/>
      <color theme="8" tint="-0.249977111117893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0B4"/>
        <bgColor rgb="FF0000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20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4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4" fontId="9" fillId="0" borderId="0" xfId="0" applyNumberFormat="1" applyFont="1"/>
    <xf numFmtId="0" fontId="10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wrapText="1"/>
    </xf>
    <xf numFmtId="4" fontId="2" fillId="2" borderId="15" xfId="0" applyNumberFormat="1" applyFont="1" applyFill="1" applyBorder="1"/>
    <xf numFmtId="0" fontId="10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4" fontId="2" fillId="2" borderId="12" xfId="0" applyNumberFormat="1" applyFont="1" applyFill="1" applyBorder="1" applyAlignment="1">
      <alignment wrapText="1"/>
    </xf>
    <xf numFmtId="0" fontId="10" fillId="3" borderId="11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4" fontId="2" fillId="3" borderId="15" xfId="0" applyNumberFormat="1" applyFont="1" applyFill="1" applyBorder="1"/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17" xfId="0" applyFont="1" applyFill="1" applyBorder="1" applyAlignment="1">
      <alignment wrapText="1"/>
    </xf>
    <xf numFmtId="4" fontId="10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12" fillId="0" borderId="0" xfId="0" applyNumberFormat="1" applyFont="1"/>
    <xf numFmtId="4" fontId="2" fillId="0" borderId="0" xfId="0" applyNumberFormat="1" applyFont="1" applyAlignment="1">
      <alignment wrapText="1"/>
    </xf>
    <xf numFmtId="0" fontId="10" fillId="0" borderId="20" xfId="0" applyFont="1" applyBorder="1" applyAlignment="1">
      <alignment horizontal="center"/>
    </xf>
    <xf numFmtId="0" fontId="2" fillId="0" borderId="20" xfId="0" applyFont="1" applyBorder="1" applyAlignment="1">
      <alignment wrapText="1"/>
    </xf>
    <xf numFmtId="4" fontId="9" fillId="0" borderId="20" xfId="0" applyNumberFormat="1" applyFont="1" applyBorder="1"/>
    <xf numFmtId="0" fontId="10" fillId="0" borderId="14" xfId="0" applyFont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3" xfId="0" applyFont="1" applyBorder="1" applyAlignment="1">
      <alignment wrapText="1"/>
    </xf>
    <xf numFmtId="0" fontId="10" fillId="0" borderId="2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2" xfId="0" applyFont="1" applyBorder="1" applyAlignment="1">
      <alignment wrapText="1"/>
    </xf>
    <xf numFmtId="0" fontId="10" fillId="0" borderId="25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10" fillId="0" borderId="24" xfId="0" applyFont="1" applyBorder="1" applyAlignment="1">
      <alignment horizontal="center" wrapText="1"/>
    </xf>
    <xf numFmtId="0" fontId="11" fillId="0" borderId="24" xfId="0" applyFont="1" applyBorder="1" applyAlignment="1">
      <alignment wrapText="1"/>
    </xf>
    <xf numFmtId="4" fontId="2" fillId="6" borderId="28" xfId="0" applyNumberFormat="1" applyFont="1" applyFill="1" applyBorder="1" applyAlignment="1">
      <alignment horizontal="center"/>
    </xf>
    <xf numFmtId="0" fontId="10" fillId="0" borderId="22" xfId="0" applyFont="1" applyBorder="1" applyAlignment="1">
      <alignment wrapText="1"/>
    </xf>
    <xf numFmtId="164" fontId="2" fillId="0" borderId="1" xfId="0" applyNumberFormat="1" applyFont="1" applyBorder="1"/>
    <xf numFmtId="0" fontId="9" fillId="9" borderId="0" xfId="0" applyFont="1" applyFill="1" applyAlignment="1">
      <alignment wrapText="1"/>
    </xf>
    <xf numFmtId="0" fontId="9" fillId="0" borderId="14" xfId="0" applyFont="1" applyBorder="1" applyAlignment="1">
      <alignment wrapText="1"/>
    </xf>
    <xf numFmtId="164" fontId="10" fillId="0" borderId="1" xfId="0" applyNumberFormat="1" applyFont="1" applyBorder="1"/>
    <xf numFmtId="164" fontId="9" fillId="0" borderId="1" xfId="0" applyNumberFormat="1" applyFont="1" applyBorder="1"/>
    <xf numFmtId="4" fontId="10" fillId="0" borderId="12" xfId="0" applyNumberFormat="1" applyFont="1" applyBorder="1" applyAlignment="1">
      <alignment wrapText="1"/>
    </xf>
    <xf numFmtId="4" fontId="2" fillId="2" borderId="15" xfId="0" applyNumberFormat="1" applyFont="1" applyFill="1" applyBorder="1" applyAlignment="1">
      <alignment wrapText="1"/>
    </xf>
    <xf numFmtId="0" fontId="2" fillId="3" borderId="15" xfId="0" applyFont="1" applyFill="1" applyBorder="1" applyAlignment="1">
      <alignment wrapText="1"/>
    </xf>
    <xf numFmtId="0" fontId="10" fillId="10" borderId="25" xfId="0" applyFont="1" applyFill="1" applyBorder="1" applyAlignment="1">
      <alignment wrapText="1"/>
    </xf>
    <xf numFmtId="0" fontId="10" fillId="0" borderId="1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3" borderId="7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4" fontId="2" fillId="0" borderId="14" xfId="0" applyNumberFormat="1" applyFont="1" applyBorder="1"/>
    <xf numFmtId="0" fontId="2" fillId="5" borderId="17" xfId="0" applyFont="1" applyFill="1" applyBorder="1" applyAlignment="1">
      <alignment wrapText="1"/>
    </xf>
    <xf numFmtId="164" fontId="10" fillId="0" borderId="0" xfId="0" applyNumberFormat="1" applyFont="1"/>
    <xf numFmtId="164" fontId="10" fillId="0" borderId="0" xfId="0" applyNumberFormat="1" applyFont="1" applyAlignment="1">
      <alignment horizontal="center" wrapText="1"/>
    </xf>
    <xf numFmtId="164" fontId="2" fillId="2" borderId="12" xfId="0" applyNumberFormat="1" applyFont="1" applyFill="1" applyBorder="1"/>
    <xf numFmtId="164" fontId="2" fillId="0" borderId="0" xfId="0" applyNumberFormat="1" applyFont="1" applyAlignment="1">
      <alignment wrapText="1"/>
    </xf>
    <xf numFmtId="164" fontId="10" fillId="0" borderId="0" xfId="0" applyNumberFormat="1" applyFont="1" applyAlignment="1">
      <alignment wrapText="1"/>
    </xf>
    <xf numFmtId="164" fontId="14" fillId="0" borderId="0" xfId="0" applyNumberFormat="1" applyFont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9" fillId="0" borderId="23" xfId="0" applyFont="1" applyBorder="1" applyAlignment="1">
      <alignment wrapText="1"/>
    </xf>
    <xf numFmtId="164" fontId="10" fillId="0" borderId="3" xfId="0" applyNumberFormat="1" applyFont="1" applyBorder="1"/>
    <xf numFmtId="164" fontId="2" fillId="3" borderId="15" xfId="0" applyNumberFormat="1" applyFont="1" applyFill="1" applyBorder="1"/>
    <xf numFmtId="164" fontId="2" fillId="3" borderId="12" xfId="0" applyNumberFormat="1" applyFont="1" applyFill="1" applyBorder="1"/>
    <xf numFmtId="164" fontId="2" fillId="0" borderId="20" xfId="0" applyNumberFormat="1" applyFont="1" applyBorder="1" applyAlignment="1">
      <alignment wrapText="1"/>
    </xf>
    <xf numFmtId="164" fontId="2" fillId="0" borderId="0" xfId="0" applyNumberFormat="1" applyFont="1" applyAlignment="1">
      <alignment horizontal="center" wrapText="1"/>
    </xf>
    <xf numFmtId="164" fontId="11" fillId="0" borderId="0" xfId="0" applyNumberFormat="1" applyFont="1" applyAlignment="1">
      <alignment wrapText="1"/>
    </xf>
    <xf numFmtId="164" fontId="2" fillId="2" borderId="28" xfId="0" applyNumberFormat="1" applyFont="1" applyFill="1" applyBorder="1"/>
    <xf numFmtId="164" fontId="2" fillId="0" borderId="14" xfId="0" applyNumberFormat="1" applyFont="1" applyBorder="1"/>
    <xf numFmtId="164" fontId="2" fillId="3" borderId="29" xfId="0" applyNumberFormat="1" applyFont="1" applyFill="1" applyBorder="1"/>
    <xf numFmtId="164" fontId="12" fillId="0" borderId="0" xfId="0" applyNumberFormat="1" applyFont="1" applyAlignment="1">
      <alignment wrapText="1"/>
    </xf>
    <xf numFmtId="164" fontId="0" fillId="0" borderId="0" xfId="0" applyNumberFormat="1"/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0" fillId="0" borderId="34" xfId="0" applyFont="1" applyBorder="1" applyAlignment="1">
      <alignment wrapText="1"/>
    </xf>
    <xf numFmtId="0" fontId="10" fillId="10" borderId="23" xfId="0" applyFont="1" applyFill="1" applyBorder="1" applyAlignment="1">
      <alignment wrapText="1"/>
    </xf>
    <xf numFmtId="0" fontId="10" fillId="10" borderId="23" xfId="0" applyFont="1" applyFill="1" applyBorder="1" applyAlignment="1">
      <alignment horizontal="left" wrapText="1"/>
    </xf>
    <xf numFmtId="0" fontId="11" fillId="0" borderId="23" xfId="0" applyFont="1" applyBorder="1" applyAlignment="1">
      <alignment wrapText="1"/>
    </xf>
    <xf numFmtId="164" fontId="10" fillId="0" borderId="18" xfId="0" applyNumberFormat="1" applyFont="1" applyBorder="1"/>
    <xf numFmtId="164" fontId="10" fillId="9" borderId="0" xfId="0" applyNumberFormat="1" applyFont="1" applyFill="1"/>
    <xf numFmtId="164" fontId="10" fillId="0" borderId="14" xfId="0" applyNumberFormat="1" applyFont="1" applyBorder="1"/>
    <xf numFmtId="164" fontId="15" fillId="0" borderId="0" xfId="0" applyNumberFormat="1" applyFont="1" applyAlignment="1">
      <alignment horizontal="left" vertical="top"/>
    </xf>
    <xf numFmtId="164" fontId="1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8" fillId="0" borderId="0" xfId="1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wrapText="1"/>
    </xf>
    <xf numFmtId="164" fontId="19" fillId="0" borderId="0" xfId="0" applyNumberFormat="1" applyFont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164" fontId="2" fillId="6" borderId="3" xfId="0" applyNumberFormat="1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2" borderId="33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10" fillId="0" borderId="33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0" xfId="0" applyFont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4" fontId="10" fillId="0" borderId="14" xfId="0" applyNumberFormat="1" applyFont="1" applyBorder="1"/>
    <xf numFmtId="4" fontId="10" fillId="0" borderId="15" xfId="0" applyNumberFormat="1" applyFont="1" applyBorder="1" applyAlignment="1">
      <alignment wrapText="1"/>
    </xf>
    <xf numFmtId="164" fontId="10" fillId="10" borderId="1" xfId="0" applyNumberFormat="1" applyFont="1" applyFill="1" applyBorder="1"/>
    <xf numFmtId="0" fontId="10" fillId="0" borderId="14" xfId="0" applyFont="1" applyBorder="1" applyAlignment="1">
      <alignment wrapText="1"/>
    </xf>
    <xf numFmtId="4" fontId="2" fillId="2" borderId="28" xfId="0" applyNumberFormat="1" applyFont="1" applyFill="1" applyBorder="1"/>
    <xf numFmtId="4" fontId="2" fillId="3" borderId="29" xfId="0" applyNumberFormat="1" applyFont="1" applyFill="1" applyBorder="1"/>
    <xf numFmtId="0" fontId="21" fillId="0" borderId="5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23" xfId="0" applyFont="1" applyBorder="1" applyAlignment="1">
      <alignment wrapText="1"/>
    </xf>
    <xf numFmtId="4" fontId="14" fillId="0" borderId="0" xfId="0" applyNumberFormat="1" applyFont="1" applyAlignment="1">
      <alignment horizontal="left" vertical="top" wrapText="1"/>
    </xf>
    <xf numFmtId="4" fontId="16" fillId="0" borderId="0" xfId="0" applyNumberFormat="1" applyFont="1" applyAlignment="1">
      <alignment horizontal="center"/>
    </xf>
    <xf numFmtId="4" fontId="20" fillId="0" borderId="0" xfId="0" applyNumberFormat="1" applyFont="1" applyAlignment="1">
      <alignment horizontal="center"/>
    </xf>
    <xf numFmtId="0" fontId="2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4" fontId="2" fillId="6" borderId="38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4" fontId="10" fillId="0" borderId="9" xfId="0" applyNumberFormat="1" applyFont="1" applyBorder="1"/>
    <xf numFmtId="164" fontId="9" fillId="0" borderId="9" xfId="0" applyNumberFormat="1" applyFont="1" applyBorder="1"/>
    <xf numFmtId="164" fontId="10" fillId="0" borderId="20" xfId="0" applyNumberFormat="1" applyFont="1" applyBorder="1"/>
    <xf numFmtId="0" fontId="9" fillId="8" borderId="23" xfId="0" applyFont="1" applyFill="1" applyBorder="1" applyAlignment="1">
      <alignment wrapText="1"/>
    </xf>
    <xf numFmtId="0" fontId="9" fillId="8" borderId="25" xfId="0" applyFont="1" applyFill="1" applyBorder="1" applyAlignment="1">
      <alignment horizontal="left" wrapText="1"/>
    </xf>
    <xf numFmtId="164" fontId="2" fillId="6" borderId="19" xfId="0" applyNumberFormat="1" applyFont="1" applyFill="1" applyBorder="1" applyAlignment="1">
      <alignment horizontal="center"/>
    </xf>
    <xf numFmtId="49" fontId="2" fillId="6" borderId="39" xfId="0" applyNumberFormat="1" applyFont="1" applyFill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164" fontId="10" fillId="0" borderId="1" xfId="0" applyNumberFormat="1" applyFont="1" applyBorder="1" applyAlignment="1">
      <alignment wrapText="1"/>
    </xf>
    <xf numFmtId="4" fontId="4" fillId="0" borderId="0" xfId="0" applyNumberFormat="1" applyFont="1" applyAlignment="1">
      <alignment wrapText="1"/>
    </xf>
    <xf numFmtId="0" fontId="10" fillId="0" borderId="23" xfId="0" applyFont="1" applyBorder="1"/>
    <xf numFmtId="0" fontId="9" fillId="0" borderId="22" xfId="0" applyFont="1" applyBorder="1" applyAlignment="1">
      <alignment wrapText="1"/>
    </xf>
    <xf numFmtId="0" fontId="10" fillId="11" borderId="25" xfId="0" applyFont="1" applyFill="1" applyBorder="1" applyAlignment="1">
      <alignment wrapText="1"/>
    </xf>
    <xf numFmtId="164" fontId="10" fillId="10" borderId="22" xfId="0" applyNumberFormat="1" applyFont="1" applyFill="1" applyBorder="1"/>
    <xf numFmtId="0" fontId="11" fillId="0" borderId="24" xfId="0" applyFont="1" applyBorder="1" applyAlignment="1">
      <alignment horizontal="left" wrapText="1"/>
    </xf>
    <xf numFmtId="4" fontId="10" fillId="10" borderId="1" xfId="0" applyNumberFormat="1" applyFont="1" applyFill="1" applyBorder="1"/>
    <xf numFmtId="164" fontId="10" fillId="11" borderId="1" xfId="0" applyNumberFormat="1" applyFont="1" applyFill="1" applyBorder="1"/>
    <xf numFmtId="0" fontId="10" fillId="0" borderId="36" xfId="0" applyFont="1" applyBorder="1" applyAlignment="1">
      <alignment horizontal="center"/>
    </xf>
    <xf numFmtId="0" fontId="2" fillId="0" borderId="25" xfId="0" applyFont="1" applyBorder="1" applyAlignment="1">
      <alignment horizontal="left" wrapText="1"/>
    </xf>
    <xf numFmtId="0" fontId="10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27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1" fillId="0" borderId="23" xfId="0" applyFont="1" applyBorder="1"/>
    <xf numFmtId="0" fontId="14" fillId="0" borderId="0" xfId="0" applyFont="1" applyAlignment="1">
      <alignment horizontal="left" vertical="top" wrapText="1"/>
    </xf>
    <xf numFmtId="0" fontId="10" fillId="10" borderId="23" xfId="0" applyFont="1" applyFill="1" applyBorder="1"/>
    <xf numFmtId="0" fontId="8" fillId="7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10" fillId="0" borderId="22" xfId="0" applyNumberFormat="1" applyFont="1" applyBorder="1"/>
    <xf numFmtId="164" fontId="9" fillId="6" borderId="30" xfId="0" applyNumberFormat="1" applyFont="1" applyFill="1" applyBorder="1" applyAlignment="1">
      <alignment horizontal="center"/>
    </xf>
    <xf numFmtId="164" fontId="9" fillId="6" borderId="40" xfId="0" applyNumberFormat="1" applyFont="1" applyFill="1" applyBorder="1" applyAlignment="1">
      <alignment horizontal="center"/>
    </xf>
    <xf numFmtId="164" fontId="9" fillId="0" borderId="30" xfId="0" applyNumberFormat="1" applyFont="1" applyBorder="1" applyAlignment="1">
      <alignment horizontal="center"/>
    </xf>
    <xf numFmtId="164" fontId="10" fillId="0" borderId="30" xfId="0" applyNumberFormat="1" applyFont="1" applyBorder="1"/>
    <xf numFmtId="164" fontId="9" fillId="2" borderId="16" xfId="0" applyNumberFormat="1" applyFont="1" applyFill="1" applyBorder="1"/>
    <xf numFmtId="4" fontId="6" fillId="0" borderId="38" xfId="0" applyNumberFormat="1" applyFont="1" applyBorder="1" applyAlignment="1">
      <alignment horizontal="center"/>
    </xf>
    <xf numFmtId="164" fontId="2" fillId="6" borderId="8" xfId="0" applyNumberFormat="1" applyFont="1" applyFill="1" applyBorder="1" applyAlignment="1">
      <alignment horizontal="center"/>
    </xf>
    <xf numFmtId="164" fontId="2" fillId="6" borderId="41" xfId="0" applyNumberFormat="1" applyFont="1" applyFill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10" fillId="0" borderId="4" xfId="0" applyNumberFormat="1" applyFont="1" applyBorder="1"/>
    <xf numFmtId="164" fontId="9" fillId="0" borderId="4" xfId="0" applyNumberFormat="1" applyFont="1" applyBorder="1"/>
    <xf numFmtId="164" fontId="10" fillId="0" borderId="35" xfId="0" applyNumberFormat="1" applyFont="1" applyBorder="1" applyAlignment="1">
      <alignment wrapText="1"/>
    </xf>
    <xf numFmtId="164" fontId="10" fillId="0" borderId="23" xfId="0" applyNumberFormat="1" applyFont="1" applyBorder="1"/>
    <xf numFmtId="164" fontId="10" fillId="0" borderId="31" xfId="0" applyNumberFormat="1" applyFont="1" applyBorder="1"/>
    <xf numFmtId="164" fontId="12" fillId="0" borderId="0" xfId="0" applyNumberFormat="1" applyFont="1"/>
    <xf numFmtId="0" fontId="9" fillId="12" borderId="23" xfId="0" applyFont="1" applyFill="1" applyBorder="1"/>
    <xf numFmtId="0" fontId="9" fillId="8" borderId="25" xfId="0" applyFont="1" applyFill="1" applyBorder="1" applyAlignment="1">
      <alignment horizontal="left"/>
    </xf>
    <xf numFmtId="164" fontId="10" fillId="0" borderId="9" xfId="0" applyNumberFormat="1" applyFont="1" applyBorder="1" applyAlignment="1">
      <alignment wrapText="1"/>
    </xf>
    <xf numFmtId="164" fontId="10" fillId="0" borderId="32" xfId="0" applyNumberFormat="1" applyFont="1" applyBorder="1"/>
    <xf numFmtId="164" fontId="9" fillId="3" borderId="16" xfId="0" applyNumberFormat="1" applyFont="1" applyFill="1" applyBorder="1"/>
    <xf numFmtId="164" fontId="10" fillId="10" borderId="9" xfId="0" applyNumberFormat="1" applyFont="1" applyFill="1" applyBorder="1"/>
    <xf numFmtId="164" fontId="10" fillId="0" borderId="8" xfId="0" applyNumberFormat="1" applyFont="1" applyBorder="1"/>
    <xf numFmtId="164" fontId="10" fillId="9" borderId="9" xfId="0" applyNumberFormat="1" applyFont="1" applyFill="1" applyBorder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64" fontId="2" fillId="3" borderId="16" xfId="0" applyNumberFormat="1" applyFont="1" applyFill="1" applyBorder="1"/>
    <xf numFmtId="164" fontId="10" fillId="0" borderId="16" xfId="0" applyNumberFormat="1" applyFont="1" applyBorder="1"/>
    <xf numFmtId="4" fontId="10" fillId="0" borderId="29" xfId="0" applyNumberFormat="1" applyFont="1" applyBorder="1" applyAlignment="1">
      <alignment wrapText="1"/>
    </xf>
    <xf numFmtId="164" fontId="10" fillId="10" borderId="4" xfId="0" applyNumberFormat="1" applyFont="1" applyFill="1" applyBorder="1"/>
    <xf numFmtId="164" fontId="2" fillId="0" borderId="4" xfId="0" applyNumberFormat="1" applyFont="1" applyBorder="1"/>
    <xf numFmtId="164" fontId="10" fillId="0" borderId="4" xfId="0" applyNumberFormat="1" applyFont="1" applyBorder="1" applyAlignment="1">
      <alignment wrapText="1"/>
    </xf>
    <xf numFmtId="164" fontId="10" fillId="0" borderId="41" xfId="0" applyNumberFormat="1" applyFont="1" applyBorder="1"/>
    <xf numFmtId="164" fontId="2" fillId="2" borderId="17" xfId="0" applyNumberFormat="1" applyFont="1" applyFill="1" applyBorder="1"/>
    <xf numFmtId="164" fontId="10" fillId="0" borderId="7" xfId="0" applyNumberFormat="1" applyFont="1" applyBorder="1" applyAlignment="1">
      <alignment wrapText="1"/>
    </xf>
    <xf numFmtId="0" fontId="22" fillId="0" borderId="24" xfId="0" applyFont="1" applyBorder="1" applyAlignment="1">
      <alignment horizontal="center"/>
    </xf>
    <xf numFmtId="0" fontId="10" fillId="10" borderId="42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2" fillId="0" borderId="29" xfId="0" applyFont="1" applyBorder="1" applyAlignment="1">
      <alignment wrapText="1"/>
    </xf>
    <xf numFmtId="164" fontId="10" fillId="0" borderId="10" xfId="0" applyNumberFormat="1" applyFont="1" applyBorder="1"/>
    <xf numFmtId="4" fontId="10" fillId="0" borderId="30" xfId="0" applyNumberFormat="1" applyFont="1" applyBorder="1"/>
    <xf numFmtId="4" fontId="10" fillId="0" borderId="9" xfId="0" applyNumberFormat="1" applyFont="1" applyBorder="1"/>
    <xf numFmtId="4" fontId="10" fillId="10" borderId="9" xfId="0" applyNumberFormat="1" applyFont="1" applyFill="1" applyBorder="1"/>
    <xf numFmtId="4" fontId="2" fillId="0" borderId="9" xfId="0" applyNumberFormat="1" applyFont="1" applyBorder="1"/>
    <xf numFmtId="4" fontId="9" fillId="0" borderId="9" xfId="0" applyNumberFormat="1" applyFont="1" applyBorder="1"/>
    <xf numFmtId="4" fontId="10" fillId="0" borderId="43" xfId="0" applyNumberFormat="1" applyFont="1" applyBorder="1"/>
    <xf numFmtId="4" fontId="10" fillId="11" borderId="9" xfId="0" applyNumberFormat="1" applyFont="1" applyFill="1" applyBorder="1"/>
    <xf numFmtId="4" fontId="13" fillId="0" borderId="9" xfId="0" applyNumberFormat="1" applyFont="1" applyBorder="1"/>
    <xf numFmtId="4" fontId="10" fillId="10" borderId="44" xfId="0" applyNumberFormat="1" applyFont="1" applyFill="1" applyBorder="1" applyAlignment="1">
      <alignment wrapText="1"/>
    </xf>
    <xf numFmtId="164" fontId="2" fillId="0" borderId="9" xfId="0" applyNumberFormat="1" applyFont="1" applyBorder="1"/>
    <xf numFmtId="4" fontId="10" fillId="0" borderId="9" xfId="0" applyNumberFormat="1" applyFont="1" applyBorder="1" applyAlignment="1">
      <alignment wrapText="1"/>
    </xf>
    <xf numFmtId="4" fontId="10" fillId="0" borderId="40" xfId="0" applyNumberFormat="1" applyFont="1" applyBorder="1"/>
    <xf numFmtId="0" fontId="2" fillId="2" borderId="7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164" fontId="2" fillId="2" borderId="35" xfId="0" applyNumberFormat="1" applyFont="1" applyFill="1" applyBorder="1" applyAlignment="1">
      <alignment horizontal="center"/>
    </xf>
    <xf numFmtId="49" fontId="2" fillId="6" borderId="37" xfId="0" applyNumberFormat="1" applyFont="1" applyFill="1" applyBorder="1" applyAlignment="1">
      <alignment horizontal="center"/>
    </xf>
    <xf numFmtId="164" fontId="2" fillId="6" borderId="33" xfId="0" applyNumberFormat="1" applyFont="1" applyFill="1" applyBorder="1" applyAlignment="1">
      <alignment horizontal="center"/>
    </xf>
    <xf numFmtId="0" fontId="0" fillId="0" borderId="0" xfId="0" applyAlignment="1"/>
    <xf numFmtId="164" fontId="10" fillId="0" borderId="1" xfId="0" applyNumberFormat="1" applyFont="1" applyBorder="1" applyAlignment="1"/>
    <xf numFmtId="4" fontId="10" fillId="0" borderId="24" xfId="0" applyNumberFormat="1" applyFont="1" applyBorder="1" applyAlignment="1"/>
    <xf numFmtId="164" fontId="10" fillId="0" borderId="4" xfId="0" applyNumberFormat="1" applyFont="1" applyBorder="1" applyAlignment="1"/>
    <xf numFmtId="164" fontId="10" fillId="0" borderId="9" xfId="0" applyNumberFormat="1" applyFont="1" applyBorder="1" applyAlignment="1"/>
    <xf numFmtId="164" fontId="2" fillId="0" borderId="1" xfId="0" applyNumberFormat="1" applyFont="1" applyBorder="1" applyAlignment="1"/>
    <xf numFmtId="4" fontId="2" fillId="0" borderId="24" xfId="0" applyNumberFormat="1" applyFont="1" applyBorder="1" applyAlignment="1"/>
    <xf numFmtId="164" fontId="9" fillId="0" borderId="4" xfId="0" applyNumberFormat="1" applyFont="1" applyBorder="1" applyAlignment="1"/>
    <xf numFmtId="164" fontId="9" fillId="0" borderId="9" xfId="0" applyNumberFormat="1" applyFont="1" applyBorder="1" applyAlignment="1"/>
    <xf numFmtId="4" fontId="4" fillId="0" borderId="0" xfId="0" applyNumberFormat="1" applyFont="1" applyAlignment="1"/>
    <xf numFmtId="4" fontId="5" fillId="0" borderId="24" xfId="0" applyNumberFormat="1" applyFont="1" applyBorder="1" applyAlignment="1"/>
    <xf numFmtId="0" fontId="22" fillId="0" borderId="24" xfId="0" applyFont="1" applyBorder="1" applyAlignment="1"/>
    <xf numFmtId="4" fontId="0" fillId="0" borderId="0" xfId="0" applyNumberFormat="1" applyAlignment="1"/>
    <xf numFmtId="164" fontId="9" fillId="0" borderId="1" xfId="0" applyNumberFormat="1" applyFont="1" applyBorder="1" applyAlignment="1"/>
    <xf numFmtId="4" fontId="9" fillId="0" borderId="24" xfId="0" applyNumberFormat="1" applyFont="1" applyBorder="1" applyAlignment="1"/>
    <xf numFmtId="0" fontId="10" fillId="0" borderId="0" xfId="0" applyFont="1" applyAlignment="1"/>
    <xf numFmtId="164" fontId="0" fillId="0" borderId="0" xfId="0" applyNumberFormat="1" applyAlignment="1"/>
    <xf numFmtId="164" fontId="10" fillId="0" borderId="0" xfId="0" applyNumberFormat="1" applyFont="1" applyAlignment="1"/>
    <xf numFmtId="164" fontId="10" fillId="11" borderId="1" xfId="0" applyNumberFormat="1" applyFont="1" applyFill="1" applyBorder="1" applyAlignment="1"/>
    <xf numFmtId="4" fontId="10" fillId="11" borderId="24" xfId="0" applyNumberFormat="1" applyFont="1" applyFill="1" applyBorder="1" applyAlignment="1"/>
    <xf numFmtId="164" fontId="10" fillId="10" borderId="1" xfId="0" applyNumberFormat="1" applyFont="1" applyFill="1" applyBorder="1" applyAlignment="1"/>
    <xf numFmtId="4" fontId="10" fillId="10" borderId="24" xfId="0" applyNumberFormat="1" applyFont="1" applyFill="1" applyBorder="1" applyAlignment="1"/>
    <xf numFmtId="0" fontId="2" fillId="0" borderId="24" xfId="0" applyFont="1" applyBorder="1" applyAlignment="1"/>
    <xf numFmtId="164" fontId="2" fillId="2" borderId="35" xfId="0" applyNumberFormat="1" applyFont="1" applyFill="1" applyBorder="1" applyAlignment="1"/>
    <xf numFmtId="164" fontId="2" fillId="2" borderId="29" xfId="0" applyNumberFormat="1" applyFont="1" applyFill="1" applyBorder="1" applyAlignment="1"/>
    <xf numFmtId="164" fontId="2" fillId="2" borderId="33" xfId="0" applyNumberFormat="1" applyFont="1" applyFill="1" applyBorder="1" applyAlignment="1"/>
    <xf numFmtId="164" fontId="9" fillId="2" borderId="40" xfId="0" applyNumberFormat="1" applyFont="1" applyFill="1" applyBorder="1" applyAlignment="1"/>
    <xf numFmtId="164" fontId="2" fillId="0" borderId="0" xfId="0" applyNumberFormat="1" applyFont="1" applyAlignment="1"/>
    <xf numFmtId="4" fontId="2" fillId="0" borderId="0" xfId="0" applyNumberFormat="1" applyFont="1" applyAlignment="1"/>
    <xf numFmtId="4" fontId="6" fillId="0" borderId="0" xfId="0" applyNumberFormat="1" applyFont="1" applyAlignment="1"/>
    <xf numFmtId="164" fontId="10" fillId="0" borderId="18" xfId="0" applyNumberFormat="1" applyFont="1" applyBorder="1" applyAlignment="1"/>
    <xf numFmtId="164" fontId="10" fillId="0" borderId="3" xfId="0" applyNumberFormat="1" applyFont="1" applyBorder="1" applyAlignment="1"/>
    <xf numFmtId="4" fontId="10" fillId="0" borderId="38" xfId="0" applyNumberFormat="1" applyFont="1" applyBorder="1" applyAlignment="1"/>
    <xf numFmtId="164" fontId="10" fillId="0" borderId="8" xfId="0" applyNumberFormat="1" applyFont="1" applyBorder="1" applyAlignment="1"/>
    <xf numFmtId="164" fontId="10" fillId="0" borderId="30" xfId="0" applyNumberFormat="1" applyFont="1" applyBorder="1" applyAlignment="1"/>
    <xf numFmtId="164" fontId="10" fillId="0" borderId="21" xfId="0" applyNumberFormat="1" applyFont="1" applyBorder="1" applyAlignment="1"/>
    <xf numFmtId="4" fontId="10" fillId="0" borderId="22" xfId="0" applyNumberFormat="1" applyFont="1" applyBorder="1" applyAlignment="1"/>
    <xf numFmtId="164" fontId="9" fillId="0" borderId="10" xfId="0" applyNumberFormat="1" applyFont="1" applyBorder="1" applyAlignment="1"/>
    <xf numFmtId="4" fontId="9" fillId="0" borderId="37" xfId="0" applyNumberFormat="1" applyFont="1" applyBorder="1" applyAlignment="1"/>
    <xf numFmtId="164" fontId="9" fillId="0" borderId="33" xfId="0" applyNumberFormat="1" applyFont="1" applyBorder="1" applyAlignment="1"/>
    <xf numFmtId="164" fontId="9" fillId="0" borderId="40" xfId="0" applyNumberFormat="1" applyFont="1" applyBorder="1" applyAlignment="1"/>
    <xf numFmtId="164" fontId="10" fillId="0" borderId="14" xfId="0" applyNumberFormat="1" applyFont="1" applyBorder="1" applyAlignment="1"/>
    <xf numFmtId="4" fontId="5" fillId="0" borderId="14" xfId="0" applyNumberFormat="1" applyFont="1" applyBorder="1" applyAlignment="1"/>
    <xf numFmtId="164" fontId="2" fillId="2" borderId="12" xfId="0" applyNumberFormat="1" applyFont="1" applyFill="1" applyBorder="1" applyAlignment="1"/>
    <xf numFmtId="4" fontId="2" fillId="2" borderId="37" xfId="0" applyNumberFormat="1" applyFont="1" applyFill="1" applyBorder="1" applyAlignment="1"/>
    <xf numFmtId="164" fontId="9" fillId="2" borderId="16" xfId="0" applyNumberFormat="1" applyFont="1" applyFill="1" applyBorder="1" applyAlignment="1"/>
    <xf numFmtId="4" fontId="9" fillId="0" borderId="0" xfId="0" applyNumberFormat="1" applyFont="1" applyAlignment="1"/>
    <xf numFmtId="4" fontId="2" fillId="2" borderId="12" xfId="0" applyNumberFormat="1" applyFont="1" applyFill="1" applyBorder="1" applyAlignment="1"/>
    <xf numFmtId="164" fontId="2" fillId="4" borderId="12" xfId="0" applyNumberFormat="1" applyFont="1" applyFill="1" applyBorder="1" applyAlignment="1"/>
    <xf numFmtId="4" fontId="2" fillId="4" borderId="15" xfId="0" applyNumberFormat="1" applyFont="1" applyFill="1" applyBorder="1" applyAlignment="1"/>
    <xf numFmtId="164" fontId="2" fillId="4" borderId="17" xfId="0" applyNumberFormat="1" applyFont="1" applyFill="1" applyBorder="1" applyAlignment="1"/>
    <xf numFmtId="164" fontId="9" fillId="4" borderId="16" xfId="0" applyNumberFormat="1" applyFont="1" applyFill="1" applyBorder="1" applyAlignment="1"/>
    <xf numFmtId="0" fontId="0" fillId="0" borderId="0" xfId="0"/>
    <xf numFmtId="164" fontId="10" fillId="0" borderId="4" xfId="0" applyNumberFormat="1" applyFont="1" applyFill="1" applyBorder="1"/>
    <xf numFmtId="164" fontId="10" fillId="0" borderId="9" xfId="0" applyNumberFormat="1" applyFont="1" applyFill="1" applyBorder="1"/>
    <xf numFmtId="164" fontId="10" fillId="0" borderId="0" xfId="0" applyNumberFormat="1" applyFont="1" applyFill="1" applyBorder="1"/>
    <xf numFmtId="0" fontId="9" fillId="0" borderId="0" xfId="0" applyFont="1" applyAlignment="1">
      <alignment horizontal="center"/>
    </xf>
    <xf numFmtId="0" fontId="9" fillId="0" borderId="0" xfId="0" applyFont="1"/>
    <xf numFmtId="4" fontId="10" fillId="0" borderId="0" xfId="0" applyNumberFormat="1" applyFont="1" applyAlignment="1">
      <alignment wrapText="1"/>
    </xf>
    <xf numFmtId="4" fontId="10" fillId="9" borderId="0" xfId="0" applyNumberFormat="1" applyFont="1" applyFill="1"/>
    <xf numFmtId="0" fontId="7" fillId="0" borderId="0" xfId="0" applyFont="1" applyAlignment="1">
      <alignment horizontal="center" wrapText="1"/>
    </xf>
    <xf numFmtId="0" fontId="5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3" fillId="0" borderId="0" xfId="1" applyFont="1" applyAlignment="1">
      <alignment horizontal="center"/>
    </xf>
    <xf numFmtId="0" fontId="0" fillId="0" borderId="0" xfId="0"/>
    <xf numFmtId="0" fontId="9" fillId="3" borderId="0" xfId="0" applyFont="1" applyFill="1" applyAlignment="1">
      <alignment horizontal="right"/>
    </xf>
    <xf numFmtId="0" fontId="3" fillId="0" borderId="0" xfId="0" applyFont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3</xdr:row>
      <xdr:rowOff>10906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B95E5AE1-73B6-459C-AF91-CF00B2D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20486" cy="7348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563217</xdr:colOff>
      <xdr:row>3</xdr:row>
      <xdr:rowOff>7785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7C0FDE7F-822F-4399-A6DC-D4844F80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3217" cy="6703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3"/>
  <sheetViews>
    <sheetView topLeftCell="A85" zoomScaleNormal="100" zoomScaleSheetLayoutView="100" workbookViewId="0">
      <selection activeCell="A3" sqref="A3:H3"/>
    </sheetView>
  </sheetViews>
  <sheetFormatPr defaultRowHeight="15" x14ac:dyDescent="0.2"/>
  <cols>
    <col min="1" max="2" width="11" style="13" customWidth="1"/>
    <col min="3" max="3" width="78.140625" style="12" customWidth="1"/>
    <col min="4" max="5" width="11.5703125" style="91" customWidth="1"/>
    <col min="6" max="6" width="17.28515625" style="2" customWidth="1"/>
    <col min="7" max="7" width="13.7109375" style="106" customWidth="1"/>
    <col min="8" max="8" width="13.7109375" style="87" customWidth="1"/>
    <col min="9" max="9" width="13.7109375" customWidth="1"/>
  </cols>
  <sheetData>
    <row r="1" spans="1:9" ht="18" x14ac:dyDescent="0.25">
      <c r="A1" s="313" t="s">
        <v>66</v>
      </c>
      <c r="B1" s="313"/>
      <c r="C1" s="313"/>
      <c r="D1" s="313"/>
      <c r="E1" s="313"/>
      <c r="F1" s="313"/>
      <c r="G1" s="313"/>
      <c r="H1" s="312"/>
      <c r="I1" s="155"/>
    </row>
    <row r="2" spans="1:9" ht="21" customHeight="1" x14ac:dyDescent="0.25">
      <c r="A2" s="313" t="s">
        <v>329</v>
      </c>
      <c r="B2" s="313"/>
      <c r="C2" s="313"/>
      <c r="D2" s="313"/>
      <c r="E2" s="313"/>
      <c r="F2" s="313"/>
      <c r="G2" s="313"/>
      <c r="H2" s="312"/>
      <c r="I2" s="155"/>
    </row>
    <row r="3" spans="1:9" ht="18" customHeight="1" x14ac:dyDescent="0.25">
      <c r="A3" s="314" t="s">
        <v>391</v>
      </c>
      <c r="B3" s="314"/>
      <c r="C3" s="314"/>
      <c r="D3" s="314"/>
      <c r="E3" s="314"/>
      <c r="F3" s="314"/>
      <c r="G3" s="314"/>
      <c r="H3" s="315"/>
      <c r="I3" s="186"/>
    </row>
    <row r="4" spans="1:9" ht="15.75" thickBot="1" x14ac:dyDescent="0.25">
      <c r="C4" s="14"/>
      <c r="D4" s="88"/>
      <c r="E4" s="88"/>
    </row>
    <row r="5" spans="1:9" s="245" customFormat="1" ht="15.75" x14ac:dyDescent="0.25">
      <c r="A5" s="124" t="s">
        <v>1</v>
      </c>
      <c r="B5" s="125" t="s">
        <v>0</v>
      </c>
      <c r="C5" s="126" t="s">
        <v>28</v>
      </c>
      <c r="D5" s="127" t="s">
        <v>228</v>
      </c>
      <c r="E5" s="127" t="s">
        <v>229</v>
      </c>
      <c r="F5" s="154" t="s">
        <v>106</v>
      </c>
      <c r="G5" s="194" t="s">
        <v>327</v>
      </c>
      <c r="H5" s="188" t="s">
        <v>327</v>
      </c>
    </row>
    <row r="6" spans="1:9" s="245" customFormat="1" ht="16.5" thickBot="1" x14ac:dyDescent="0.3">
      <c r="A6" s="130"/>
      <c r="B6" s="177"/>
      <c r="C6" s="178" t="s">
        <v>29</v>
      </c>
      <c r="D6" s="161" t="s">
        <v>3</v>
      </c>
      <c r="E6" s="161" t="s">
        <v>3</v>
      </c>
      <c r="F6" s="162" t="s">
        <v>317</v>
      </c>
      <c r="G6" s="195" t="s">
        <v>3</v>
      </c>
      <c r="H6" s="189" t="s">
        <v>3</v>
      </c>
    </row>
    <row r="7" spans="1:9" s="245" customFormat="1" ht="15.75" x14ac:dyDescent="0.25">
      <c r="A7" s="55"/>
      <c r="B7" s="175"/>
      <c r="C7" s="176" t="s">
        <v>68</v>
      </c>
      <c r="D7" s="163"/>
      <c r="E7" s="163"/>
      <c r="F7" s="193"/>
      <c r="G7" s="196"/>
      <c r="H7" s="190"/>
    </row>
    <row r="8" spans="1:9" s="245" customFormat="1" x14ac:dyDescent="0.2">
      <c r="A8" s="8">
        <v>1341</v>
      </c>
      <c r="B8" s="10"/>
      <c r="C8" s="66" t="s">
        <v>154</v>
      </c>
      <c r="D8" s="246">
        <v>185</v>
      </c>
      <c r="E8" s="246">
        <v>185</v>
      </c>
      <c r="F8" s="247">
        <v>178515</v>
      </c>
      <c r="G8" s="248">
        <v>185</v>
      </c>
      <c r="H8" s="249"/>
    </row>
    <row r="9" spans="1:9" s="245" customFormat="1" x14ac:dyDescent="0.2">
      <c r="A9" s="8">
        <v>1342</v>
      </c>
      <c r="B9" s="10"/>
      <c r="C9" s="66" t="s">
        <v>155</v>
      </c>
      <c r="D9" s="246">
        <v>400</v>
      </c>
      <c r="E9" s="246">
        <v>400</v>
      </c>
      <c r="F9" s="247">
        <v>829123.25</v>
      </c>
      <c r="G9" s="248">
        <v>400</v>
      </c>
      <c r="H9" s="249"/>
    </row>
    <row r="10" spans="1:9" s="245" customFormat="1" x14ac:dyDescent="0.2">
      <c r="A10" s="8">
        <v>1343</v>
      </c>
      <c r="B10" s="10"/>
      <c r="C10" s="66" t="s">
        <v>156</v>
      </c>
      <c r="D10" s="246">
        <v>450</v>
      </c>
      <c r="E10" s="246">
        <f>450+3000</f>
        <v>3450</v>
      </c>
      <c r="F10" s="247">
        <v>3454260</v>
      </c>
      <c r="G10" s="248">
        <v>450</v>
      </c>
      <c r="H10" s="249"/>
    </row>
    <row r="11" spans="1:9" s="245" customFormat="1" x14ac:dyDescent="0.2">
      <c r="A11" s="8">
        <v>1344</v>
      </c>
      <c r="B11" s="10"/>
      <c r="C11" s="66" t="s">
        <v>157</v>
      </c>
      <c r="D11" s="246">
        <v>20</v>
      </c>
      <c r="E11" s="246">
        <v>20</v>
      </c>
      <c r="F11" s="247">
        <v>0</v>
      </c>
      <c r="G11" s="248">
        <v>0</v>
      </c>
      <c r="H11" s="249"/>
    </row>
    <row r="12" spans="1:9" s="245" customFormat="1" x14ac:dyDescent="0.2">
      <c r="A12" s="8">
        <v>1361</v>
      </c>
      <c r="B12" s="10"/>
      <c r="C12" s="66" t="s">
        <v>158</v>
      </c>
      <c r="D12" s="246">
        <v>100</v>
      </c>
      <c r="E12" s="246">
        <v>100</v>
      </c>
      <c r="F12" s="247">
        <v>67640</v>
      </c>
      <c r="G12" s="248">
        <v>100</v>
      </c>
      <c r="H12" s="249"/>
    </row>
    <row r="13" spans="1:9" s="245" customFormat="1" x14ac:dyDescent="0.2">
      <c r="A13" s="8">
        <v>1511</v>
      </c>
      <c r="B13" s="10"/>
      <c r="C13" s="66" t="s">
        <v>159</v>
      </c>
      <c r="D13" s="246">
        <v>16000</v>
      </c>
      <c r="E13" s="246">
        <v>16000</v>
      </c>
      <c r="F13" s="247">
        <v>13723928.26</v>
      </c>
      <c r="G13" s="248">
        <v>16000</v>
      </c>
      <c r="H13" s="249"/>
    </row>
    <row r="14" spans="1:9" s="254" customFormat="1" ht="15.75" x14ac:dyDescent="0.25">
      <c r="A14" s="8"/>
      <c r="B14" s="10"/>
      <c r="C14" s="65" t="s">
        <v>69</v>
      </c>
      <c r="D14" s="250">
        <f>SUM(D8:D13)</f>
        <v>17155</v>
      </c>
      <c r="E14" s="250">
        <f t="shared" ref="E14:F14" si="0">SUM(E8:E13)</f>
        <v>20155</v>
      </c>
      <c r="F14" s="251">
        <f t="shared" si="0"/>
        <v>18253466.509999998</v>
      </c>
      <c r="G14" s="252">
        <f>SUM(G8:G13)</f>
        <v>17135</v>
      </c>
      <c r="H14" s="253">
        <f>G14</f>
        <v>17135</v>
      </c>
    </row>
    <row r="15" spans="1:9" s="245" customFormat="1" x14ac:dyDescent="0.2">
      <c r="A15" s="8"/>
      <c r="B15" s="10"/>
      <c r="C15" s="66"/>
      <c r="D15" s="246"/>
      <c r="E15" s="246"/>
      <c r="F15" s="255"/>
      <c r="G15" s="248"/>
      <c r="H15" s="249"/>
    </row>
    <row r="16" spans="1:9" s="245" customFormat="1" ht="15.75" x14ac:dyDescent="0.25">
      <c r="A16" s="8"/>
      <c r="B16" s="10"/>
      <c r="C16" s="65" t="s">
        <v>70</v>
      </c>
      <c r="D16" s="246"/>
      <c r="E16" s="246"/>
      <c r="F16" s="255"/>
      <c r="G16" s="248"/>
      <c r="H16" s="249"/>
    </row>
    <row r="17" spans="1:9" s="245" customFormat="1" x14ac:dyDescent="0.2">
      <c r="A17" s="8">
        <v>2111</v>
      </c>
      <c r="B17" s="10">
        <v>3314</v>
      </c>
      <c r="C17" s="66" t="s">
        <v>160</v>
      </c>
      <c r="D17" s="246">
        <v>12</v>
      </c>
      <c r="E17" s="246">
        <v>12</v>
      </c>
      <c r="F17" s="247">
        <v>15300</v>
      </c>
      <c r="G17" s="248">
        <v>14</v>
      </c>
      <c r="H17" s="249"/>
    </row>
    <row r="18" spans="1:9" s="245" customFormat="1" x14ac:dyDescent="0.2">
      <c r="A18" s="8">
        <v>2111</v>
      </c>
      <c r="B18" s="10">
        <v>3319</v>
      </c>
      <c r="C18" s="66" t="s">
        <v>230</v>
      </c>
      <c r="D18" s="246">
        <v>0</v>
      </c>
      <c r="E18" s="246">
        <v>41.6</v>
      </c>
      <c r="F18" s="247">
        <v>41600</v>
      </c>
      <c r="G18" s="248">
        <v>0</v>
      </c>
      <c r="H18" s="249"/>
    </row>
    <row r="19" spans="1:9" s="245" customFormat="1" x14ac:dyDescent="0.2">
      <c r="A19" s="8">
        <v>2111</v>
      </c>
      <c r="B19" s="10">
        <v>3632</v>
      </c>
      <c r="C19" s="66" t="s">
        <v>161</v>
      </c>
      <c r="D19" s="246">
        <v>18</v>
      </c>
      <c r="E19" s="246">
        <v>18</v>
      </c>
      <c r="F19" s="247">
        <v>12200</v>
      </c>
      <c r="G19" s="248">
        <v>16</v>
      </c>
      <c r="H19" s="249"/>
    </row>
    <row r="20" spans="1:9" s="245" customFormat="1" ht="30" x14ac:dyDescent="0.2">
      <c r="A20" s="8">
        <v>2111</v>
      </c>
      <c r="B20" s="10">
        <v>6171</v>
      </c>
      <c r="C20" s="66" t="s">
        <v>162</v>
      </c>
      <c r="D20" s="246">
        <v>2</v>
      </c>
      <c r="E20" s="246">
        <v>2</v>
      </c>
      <c r="F20" s="247">
        <v>0</v>
      </c>
      <c r="G20" s="248">
        <v>2</v>
      </c>
      <c r="H20" s="249"/>
    </row>
    <row r="21" spans="1:9" s="245" customFormat="1" x14ac:dyDescent="0.2">
      <c r="A21" s="8">
        <v>2112</v>
      </c>
      <c r="B21" s="10">
        <v>3319</v>
      </c>
      <c r="C21" s="66" t="s">
        <v>56</v>
      </c>
      <c r="D21" s="246">
        <v>2</v>
      </c>
      <c r="E21" s="246">
        <v>2</v>
      </c>
      <c r="F21" s="247">
        <v>1197</v>
      </c>
      <c r="G21" s="248">
        <v>1.8</v>
      </c>
      <c r="H21" s="249"/>
    </row>
    <row r="22" spans="1:9" s="245" customFormat="1" x14ac:dyDescent="0.2">
      <c r="A22" s="8">
        <v>2139</v>
      </c>
      <c r="B22" s="10">
        <v>3632</v>
      </c>
      <c r="C22" s="66" t="s">
        <v>115</v>
      </c>
      <c r="D22" s="246">
        <v>450</v>
      </c>
      <c r="E22" s="246">
        <v>450</v>
      </c>
      <c r="F22" s="247">
        <v>553255</v>
      </c>
      <c r="G22" s="248">
        <v>490</v>
      </c>
      <c r="H22" s="249"/>
    </row>
    <row r="23" spans="1:9" s="245" customFormat="1" x14ac:dyDescent="0.2">
      <c r="A23" s="8">
        <v>2141</v>
      </c>
      <c r="B23" s="10">
        <v>6310</v>
      </c>
      <c r="C23" s="66" t="s">
        <v>30</v>
      </c>
      <c r="D23" s="246">
        <v>700</v>
      </c>
      <c r="E23" s="246">
        <v>700</v>
      </c>
      <c r="F23" s="247">
        <v>4413081.96</v>
      </c>
      <c r="G23" s="248">
        <v>700</v>
      </c>
      <c r="H23" s="249"/>
    </row>
    <row r="24" spans="1:9" s="245" customFormat="1" ht="27.75" customHeight="1" x14ac:dyDescent="0.2">
      <c r="A24" s="8">
        <v>2212</v>
      </c>
      <c r="B24" s="10">
        <v>6171</v>
      </c>
      <c r="C24" s="66" t="s">
        <v>163</v>
      </c>
      <c r="D24" s="246">
        <v>50</v>
      </c>
      <c r="E24" s="246">
        <v>50</v>
      </c>
      <c r="F24" s="247">
        <v>16000</v>
      </c>
      <c r="G24" s="248">
        <v>50</v>
      </c>
      <c r="H24" s="249"/>
    </row>
    <row r="25" spans="1:9" s="245" customFormat="1" ht="21.75" customHeight="1" x14ac:dyDescent="0.2">
      <c r="A25" s="222">
        <v>2229</v>
      </c>
      <c r="B25" s="10"/>
      <c r="C25" s="256" t="s">
        <v>279</v>
      </c>
      <c r="D25" s="246"/>
      <c r="E25" s="246"/>
      <c r="F25" s="247"/>
      <c r="G25" s="248"/>
      <c r="H25" s="249"/>
    </row>
    <row r="26" spans="1:9" s="245" customFormat="1" x14ac:dyDescent="0.2">
      <c r="A26" s="8">
        <v>2229</v>
      </c>
      <c r="B26" s="10">
        <v>3111</v>
      </c>
      <c r="C26" s="66" t="s">
        <v>280</v>
      </c>
      <c r="D26" s="246">
        <v>0</v>
      </c>
      <c r="E26" s="246">
        <v>0</v>
      </c>
      <c r="F26" s="247">
        <f>1816+1816</f>
        <v>3632</v>
      </c>
      <c r="G26" s="248">
        <v>0</v>
      </c>
      <c r="H26" s="249"/>
    </row>
    <row r="27" spans="1:9" s="245" customFormat="1" x14ac:dyDescent="0.2">
      <c r="A27" s="8">
        <v>2229</v>
      </c>
      <c r="B27" s="10">
        <v>3111</v>
      </c>
      <c r="C27" s="66" t="s">
        <v>318</v>
      </c>
      <c r="D27" s="246">
        <v>0</v>
      </c>
      <c r="E27" s="246">
        <v>0</v>
      </c>
      <c r="F27" s="247">
        <f>15895.5+15895.5</f>
        <v>31791</v>
      </c>
      <c r="G27" s="248">
        <v>0</v>
      </c>
      <c r="H27" s="249"/>
    </row>
    <row r="28" spans="1:9" s="245" customFormat="1" x14ac:dyDescent="0.2">
      <c r="A28" s="8">
        <v>2229</v>
      </c>
      <c r="B28" s="10">
        <v>3111</v>
      </c>
      <c r="C28" s="66" t="s">
        <v>287</v>
      </c>
      <c r="D28" s="246">
        <v>0</v>
      </c>
      <c r="E28" s="246">
        <v>21.5</v>
      </c>
      <c r="F28" s="247">
        <v>21495</v>
      </c>
      <c r="G28" s="248">
        <v>0</v>
      </c>
      <c r="H28" s="249"/>
    </row>
    <row r="29" spans="1:9" s="245" customFormat="1" ht="17.25" customHeight="1" x14ac:dyDescent="0.2">
      <c r="A29" s="8">
        <v>2229</v>
      </c>
      <c r="B29" s="10">
        <v>3113</v>
      </c>
      <c r="C29" s="66" t="s">
        <v>326</v>
      </c>
      <c r="D29" s="246">
        <v>0</v>
      </c>
      <c r="E29" s="246">
        <v>60</v>
      </c>
      <c r="F29" s="247">
        <v>60000</v>
      </c>
      <c r="G29" s="248">
        <v>0</v>
      </c>
      <c r="H29" s="249"/>
    </row>
    <row r="30" spans="1:9" s="245" customFormat="1" ht="30" x14ac:dyDescent="0.2">
      <c r="A30" s="8">
        <v>2229</v>
      </c>
      <c r="B30" s="10">
        <v>3113</v>
      </c>
      <c r="C30" s="66" t="s">
        <v>281</v>
      </c>
      <c r="D30" s="246">
        <v>0</v>
      </c>
      <c r="E30" s="246">
        <v>333.4</v>
      </c>
      <c r="F30" s="247">
        <f>245458.8+(43967.5*2)</f>
        <v>333393.8</v>
      </c>
      <c r="G30" s="248">
        <v>0</v>
      </c>
      <c r="H30" s="249"/>
      <c r="I30" s="257"/>
    </row>
    <row r="31" spans="1:9" s="245" customFormat="1" ht="30" x14ac:dyDescent="0.2">
      <c r="A31" s="8">
        <v>2229</v>
      </c>
      <c r="B31" s="10">
        <v>3319</v>
      </c>
      <c r="C31" s="66" t="s">
        <v>282</v>
      </c>
      <c r="D31" s="246">
        <v>0</v>
      </c>
      <c r="E31" s="246">
        <v>9.1999999999999993</v>
      </c>
      <c r="F31" s="247">
        <v>9245</v>
      </c>
      <c r="G31" s="248">
        <v>0</v>
      </c>
      <c r="H31" s="249"/>
    </row>
    <row r="32" spans="1:9" s="245" customFormat="1" x14ac:dyDescent="0.2">
      <c r="A32" s="8"/>
      <c r="B32" s="10"/>
      <c r="C32" s="66"/>
      <c r="D32" s="246"/>
      <c r="E32" s="246"/>
      <c r="F32" s="247"/>
      <c r="G32" s="248"/>
      <c r="H32" s="249"/>
    </row>
    <row r="33" spans="1:8" s="245" customFormat="1" x14ac:dyDescent="0.2">
      <c r="A33" s="8">
        <v>2321</v>
      </c>
      <c r="B33" s="10">
        <v>3745</v>
      </c>
      <c r="C33" s="66" t="s">
        <v>261</v>
      </c>
      <c r="D33" s="246">
        <v>0</v>
      </c>
      <c r="E33" s="246">
        <v>58.5</v>
      </c>
      <c r="F33" s="247">
        <v>58500</v>
      </c>
      <c r="G33" s="248">
        <v>0</v>
      </c>
      <c r="H33" s="249"/>
    </row>
    <row r="34" spans="1:8" s="245" customFormat="1" ht="30" x14ac:dyDescent="0.2">
      <c r="A34" s="8">
        <v>2321</v>
      </c>
      <c r="B34" s="10">
        <v>3745</v>
      </c>
      <c r="C34" s="66" t="s">
        <v>291</v>
      </c>
      <c r="D34" s="246">
        <v>0</v>
      </c>
      <c r="E34" s="246">
        <v>55</v>
      </c>
      <c r="F34" s="247">
        <v>55000</v>
      </c>
      <c r="G34" s="248">
        <v>0</v>
      </c>
      <c r="H34" s="249"/>
    </row>
    <row r="35" spans="1:8" s="245" customFormat="1" ht="17.25" customHeight="1" x14ac:dyDescent="0.2">
      <c r="A35" s="8">
        <v>2321</v>
      </c>
      <c r="B35" s="10">
        <v>3113</v>
      </c>
      <c r="C35" s="66" t="s">
        <v>263</v>
      </c>
      <c r="D35" s="246">
        <v>0</v>
      </c>
      <c r="E35" s="246">
        <v>100</v>
      </c>
      <c r="F35" s="247">
        <v>100000</v>
      </c>
      <c r="G35" s="248">
        <v>0</v>
      </c>
      <c r="H35" s="249"/>
    </row>
    <row r="36" spans="1:8" s="245" customFormat="1" x14ac:dyDescent="0.2">
      <c r="A36" s="8">
        <v>2322</v>
      </c>
      <c r="B36" s="10">
        <v>6171</v>
      </c>
      <c r="C36" s="66" t="s">
        <v>288</v>
      </c>
      <c r="D36" s="246">
        <v>0</v>
      </c>
      <c r="E36" s="246">
        <v>14.2</v>
      </c>
      <c r="F36" s="247">
        <f>14163+37034+7468</f>
        <v>58665</v>
      </c>
      <c r="G36" s="248">
        <v>0</v>
      </c>
      <c r="H36" s="249"/>
    </row>
    <row r="37" spans="1:8" s="245" customFormat="1" x14ac:dyDescent="0.2">
      <c r="A37" s="8">
        <v>2322</v>
      </c>
      <c r="B37" s="10">
        <v>5512</v>
      </c>
      <c r="C37" s="66" t="s">
        <v>283</v>
      </c>
      <c r="D37" s="246">
        <v>0</v>
      </c>
      <c r="E37" s="246">
        <v>13</v>
      </c>
      <c r="F37" s="247">
        <v>12977</v>
      </c>
      <c r="G37" s="248">
        <v>0</v>
      </c>
      <c r="H37" s="249"/>
    </row>
    <row r="38" spans="1:8" s="245" customFormat="1" ht="30" x14ac:dyDescent="0.2">
      <c r="A38" s="8">
        <v>2324</v>
      </c>
      <c r="B38" s="10">
        <v>6171</v>
      </c>
      <c r="C38" s="66" t="s">
        <v>164</v>
      </c>
      <c r="D38" s="246">
        <v>160</v>
      </c>
      <c r="E38" s="246">
        <v>160</v>
      </c>
      <c r="F38" s="247">
        <v>190280.4</v>
      </c>
      <c r="G38" s="248">
        <v>160</v>
      </c>
      <c r="H38" s="249"/>
    </row>
    <row r="39" spans="1:8" s="245" customFormat="1" ht="15.75" x14ac:dyDescent="0.25">
      <c r="A39" s="8"/>
      <c r="B39" s="10"/>
      <c r="C39" s="65" t="s">
        <v>71</v>
      </c>
      <c r="D39" s="250">
        <f>SUM(D17:D38)</f>
        <v>1394</v>
      </c>
      <c r="E39" s="250">
        <f>SUM(E17:E38)</f>
        <v>2100.4</v>
      </c>
      <c r="F39" s="251">
        <f>SUM(F17:F38)</f>
        <v>5987613.1600000001</v>
      </c>
      <c r="G39" s="252">
        <f>SUM(G17:G38)</f>
        <v>1433.8</v>
      </c>
      <c r="H39" s="253">
        <f>G39</f>
        <v>1433.8</v>
      </c>
    </row>
    <row r="40" spans="1:8" s="245" customFormat="1" ht="15.75" x14ac:dyDescent="0.25">
      <c r="A40" s="8"/>
      <c r="B40" s="10"/>
      <c r="C40" s="65"/>
      <c r="D40" s="250"/>
      <c r="E40" s="250"/>
      <c r="F40" s="251"/>
      <c r="G40" s="252"/>
      <c r="H40" s="249"/>
    </row>
    <row r="41" spans="1:8" s="245" customFormat="1" ht="45" x14ac:dyDescent="0.2">
      <c r="A41" s="8">
        <v>3121</v>
      </c>
      <c r="B41" s="10">
        <v>2212</v>
      </c>
      <c r="C41" s="66" t="s">
        <v>310</v>
      </c>
      <c r="D41" s="246">
        <v>0</v>
      </c>
      <c r="E41" s="246">
        <v>1000</v>
      </c>
      <c r="F41" s="247">
        <v>1000000</v>
      </c>
      <c r="G41" s="248">
        <v>0</v>
      </c>
      <c r="H41" s="249"/>
    </row>
    <row r="42" spans="1:8" s="245" customFormat="1" ht="15.75" x14ac:dyDescent="0.25">
      <c r="A42" s="8"/>
      <c r="B42" s="10"/>
      <c r="C42" s="67" t="s">
        <v>311</v>
      </c>
      <c r="D42" s="258">
        <f>SUM(D41)</f>
        <v>0</v>
      </c>
      <c r="E42" s="258">
        <f t="shared" ref="E42:F42" si="1">SUM(E41)</f>
        <v>1000</v>
      </c>
      <c r="F42" s="251">
        <f t="shared" si="1"/>
        <v>1000000</v>
      </c>
      <c r="G42" s="252">
        <f>SUM(G41)</f>
        <v>0</v>
      </c>
      <c r="H42" s="253">
        <f>G42</f>
        <v>0</v>
      </c>
    </row>
    <row r="43" spans="1:8" s="245" customFormat="1" ht="15.75" x14ac:dyDescent="0.25">
      <c r="A43" s="8"/>
      <c r="B43" s="10"/>
      <c r="C43" s="65"/>
      <c r="D43" s="250"/>
      <c r="E43" s="250"/>
      <c r="F43" s="251"/>
      <c r="G43" s="248"/>
      <c r="H43" s="249"/>
    </row>
    <row r="44" spans="1:8" s="260" customFormat="1" ht="15.75" x14ac:dyDescent="0.25">
      <c r="A44" s="8"/>
      <c r="B44" s="10"/>
      <c r="C44" s="67" t="s">
        <v>73</v>
      </c>
      <c r="D44" s="246"/>
      <c r="E44" s="246"/>
      <c r="F44" s="259"/>
      <c r="G44" s="248"/>
      <c r="H44" s="249"/>
    </row>
    <row r="45" spans="1:8" s="260" customFormat="1" ht="30" x14ac:dyDescent="0.2">
      <c r="A45" s="8">
        <v>4131</v>
      </c>
      <c r="B45" s="10">
        <v>6330</v>
      </c>
      <c r="C45" s="66" t="s">
        <v>209</v>
      </c>
      <c r="D45" s="246">
        <v>15000</v>
      </c>
      <c r="E45" s="246">
        <v>15000</v>
      </c>
      <c r="F45" s="247">
        <v>0</v>
      </c>
      <c r="G45" s="248">
        <v>45000</v>
      </c>
      <c r="H45" s="249"/>
    </row>
    <row r="46" spans="1:8" s="260" customFormat="1" ht="30" x14ac:dyDescent="0.2">
      <c r="A46" s="8">
        <v>4131</v>
      </c>
      <c r="B46" s="10">
        <v>6330</v>
      </c>
      <c r="C46" s="66" t="s">
        <v>207</v>
      </c>
      <c r="D46" s="246">
        <v>0</v>
      </c>
      <c r="E46" s="246">
        <v>2500</v>
      </c>
      <c r="F46" s="247">
        <v>0</v>
      </c>
      <c r="G46" s="248">
        <v>0</v>
      </c>
      <c r="H46" s="249"/>
    </row>
    <row r="47" spans="1:8" s="245" customFormat="1" ht="30" x14ac:dyDescent="0.2">
      <c r="A47" s="8">
        <v>4133</v>
      </c>
      <c r="B47" s="10">
        <v>6330</v>
      </c>
      <c r="C47" s="66" t="s">
        <v>146</v>
      </c>
      <c r="D47" s="246">
        <v>9000</v>
      </c>
      <c r="E47" s="246">
        <v>9000</v>
      </c>
      <c r="F47" s="247">
        <v>4000000</v>
      </c>
      <c r="G47" s="248">
        <f>'Návrh 2024 výdaje'!G258</f>
        <v>3704</v>
      </c>
      <c r="H47" s="249"/>
    </row>
    <row r="48" spans="1:8" s="245" customFormat="1" x14ac:dyDescent="0.2">
      <c r="A48" s="8">
        <v>4133</v>
      </c>
      <c r="B48" s="10">
        <v>6330</v>
      </c>
      <c r="C48" s="66" t="s">
        <v>303</v>
      </c>
      <c r="D48" s="246">
        <v>0</v>
      </c>
      <c r="E48" s="246">
        <v>383.3</v>
      </c>
      <c r="F48" s="247">
        <v>383559.94</v>
      </c>
      <c r="G48" s="248">
        <v>0</v>
      </c>
      <c r="H48" s="249"/>
    </row>
    <row r="49" spans="1:9" s="245" customFormat="1" x14ac:dyDescent="0.2">
      <c r="A49" s="8">
        <v>4134</v>
      </c>
      <c r="B49" s="10">
        <v>6330</v>
      </c>
      <c r="C49" s="66" t="s">
        <v>313</v>
      </c>
      <c r="D49" s="246"/>
      <c r="E49" s="246"/>
      <c r="F49" s="247"/>
      <c r="G49" s="248"/>
      <c r="H49" s="249"/>
    </row>
    <row r="50" spans="1:9" s="245" customFormat="1" x14ac:dyDescent="0.2">
      <c r="A50" s="8"/>
      <c r="B50" s="10"/>
      <c r="C50" s="66" t="s">
        <v>210</v>
      </c>
      <c r="D50" s="246">
        <v>375</v>
      </c>
      <c r="E50" s="246">
        <v>375</v>
      </c>
      <c r="F50" s="247">
        <v>308238</v>
      </c>
      <c r="G50" s="248">
        <v>435</v>
      </c>
      <c r="H50" s="249"/>
    </row>
    <row r="51" spans="1:9" s="245" customFormat="1" x14ac:dyDescent="0.2">
      <c r="A51" s="8"/>
      <c r="B51" s="10"/>
      <c r="C51" s="66" t="s">
        <v>59</v>
      </c>
      <c r="D51" s="246">
        <v>0</v>
      </c>
      <c r="E51" s="246">
        <v>2500</v>
      </c>
      <c r="F51" s="247">
        <v>0</v>
      </c>
      <c r="G51" s="248">
        <v>0</v>
      </c>
      <c r="H51" s="249"/>
    </row>
    <row r="52" spans="1:9" s="245" customFormat="1" x14ac:dyDescent="0.2">
      <c r="A52" s="8">
        <v>4139</v>
      </c>
      <c r="B52" s="10">
        <v>6330</v>
      </c>
      <c r="C52" s="66" t="s">
        <v>165</v>
      </c>
      <c r="D52" s="246">
        <v>387</v>
      </c>
      <c r="E52" s="246">
        <v>387</v>
      </c>
      <c r="F52" s="247">
        <v>168550</v>
      </c>
      <c r="G52" s="248">
        <v>455</v>
      </c>
      <c r="H52" s="249"/>
    </row>
    <row r="53" spans="1:9" s="245" customFormat="1" ht="30.75" x14ac:dyDescent="0.25">
      <c r="A53" s="29">
        <v>4137</v>
      </c>
      <c r="B53" s="32">
        <v>6330</v>
      </c>
      <c r="C53" s="69" t="s">
        <v>167</v>
      </c>
      <c r="D53" s="246">
        <v>315</v>
      </c>
      <c r="E53" s="246">
        <v>315</v>
      </c>
      <c r="F53" s="247">
        <f>26000+26000+26000+26000+26000+26000+26000+26000+26000+26000+26000</f>
        <v>286000</v>
      </c>
      <c r="G53" s="248">
        <v>339.2</v>
      </c>
      <c r="H53" s="249"/>
    </row>
    <row r="54" spans="1:9" s="245" customFormat="1" ht="30.75" x14ac:dyDescent="0.25">
      <c r="A54" s="29">
        <v>4137</v>
      </c>
      <c r="B54" s="32">
        <v>6330</v>
      </c>
      <c r="C54" s="69" t="s">
        <v>166</v>
      </c>
      <c r="D54" s="246">
        <v>55518</v>
      </c>
      <c r="E54" s="246">
        <v>55518</v>
      </c>
      <c r="F54" s="247">
        <f>13880000+13880000+13880000+13878000</f>
        <v>55518000</v>
      </c>
      <c r="G54" s="248">
        <v>61593</v>
      </c>
      <c r="H54" s="249"/>
      <c r="I54" s="261"/>
    </row>
    <row r="55" spans="1:9" s="245" customFormat="1" ht="31.5" x14ac:dyDescent="0.25">
      <c r="A55" s="8"/>
      <c r="B55" s="10"/>
      <c r="C55" s="66" t="s">
        <v>208</v>
      </c>
      <c r="D55" s="246"/>
      <c r="E55" s="246"/>
      <c r="F55" s="247"/>
      <c r="G55" s="248"/>
      <c r="H55" s="249"/>
    </row>
    <row r="56" spans="1:9" s="245" customFormat="1" x14ac:dyDescent="0.2">
      <c r="A56" s="8">
        <v>4137</v>
      </c>
      <c r="B56" s="10">
        <v>6330</v>
      </c>
      <c r="C56" s="66" t="s">
        <v>103</v>
      </c>
      <c r="D56" s="246">
        <v>0</v>
      </c>
      <c r="E56" s="246">
        <v>10.5</v>
      </c>
      <c r="F56" s="247">
        <v>10500</v>
      </c>
      <c r="G56" s="248">
        <v>0</v>
      </c>
      <c r="H56" s="249"/>
    </row>
    <row r="57" spans="1:9" s="245" customFormat="1" ht="30" x14ac:dyDescent="0.2">
      <c r="A57" s="8">
        <v>4137</v>
      </c>
      <c r="B57" s="10">
        <v>6330</v>
      </c>
      <c r="C57" s="66" t="s">
        <v>168</v>
      </c>
      <c r="D57" s="246">
        <v>0</v>
      </c>
      <c r="E57" s="246">
        <v>1642</v>
      </c>
      <c r="F57" s="247">
        <v>1642000</v>
      </c>
      <c r="G57" s="248">
        <v>0</v>
      </c>
      <c r="H57" s="249"/>
    </row>
    <row r="58" spans="1:9" s="245" customFormat="1" ht="30" customHeight="1" x14ac:dyDescent="0.2">
      <c r="A58" s="8">
        <v>4137</v>
      </c>
      <c r="B58" s="10">
        <v>6330</v>
      </c>
      <c r="C58" s="66" t="s">
        <v>248</v>
      </c>
      <c r="D58" s="246">
        <v>0</v>
      </c>
      <c r="E58" s="246">
        <v>15.6</v>
      </c>
      <c r="F58" s="247">
        <v>15600</v>
      </c>
      <c r="G58" s="248">
        <v>0</v>
      </c>
      <c r="H58" s="249"/>
    </row>
    <row r="59" spans="1:9" s="245" customFormat="1" ht="30" customHeight="1" x14ac:dyDescent="0.2">
      <c r="A59" s="8">
        <v>4137</v>
      </c>
      <c r="B59" s="10">
        <v>6330</v>
      </c>
      <c r="C59" s="66" t="s">
        <v>268</v>
      </c>
      <c r="D59" s="246">
        <v>0</v>
      </c>
      <c r="E59" s="246">
        <v>2812.1</v>
      </c>
      <c r="F59" s="247">
        <v>2812106.93</v>
      </c>
      <c r="G59" s="248">
        <v>0</v>
      </c>
      <c r="H59" s="249"/>
    </row>
    <row r="60" spans="1:9" s="245" customFormat="1" ht="30" x14ac:dyDescent="0.2">
      <c r="A60" s="8">
        <v>4137</v>
      </c>
      <c r="B60" s="10">
        <v>6330</v>
      </c>
      <c r="C60" s="66" t="s">
        <v>256</v>
      </c>
      <c r="D60" s="246">
        <v>0</v>
      </c>
      <c r="E60" s="246">
        <v>2475.1999999999998</v>
      </c>
      <c r="F60" s="247">
        <v>2475200</v>
      </c>
      <c r="G60" s="248">
        <v>0</v>
      </c>
      <c r="H60" s="249"/>
    </row>
    <row r="61" spans="1:9" s="245" customFormat="1" x14ac:dyDescent="0.2">
      <c r="A61" s="8">
        <v>4137</v>
      </c>
      <c r="B61" s="10">
        <v>6330</v>
      </c>
      <c r="C61" s="66" t="s">
        <v>260</v>
      </c>
      <c r="D61" s="246">
        <v>0</v>
      </c>
      <c r="E61" s="246">
        <v>85</v>
      </c>
      <c r="F61" s="247">
        <v>85000</v>
      </c>
      <c r="G61" s="248">
        <v>0</v>
      </c>
      <c r="H61" s="249"/>
    </row>
    <row r="62" spans="1:9" s="245" customFormat="1" x14ac:dyDescent="0.2">
      <c r="A62" s="8">
        <v>4137</v>
      </c>
      <c r="B62" s="10">
        <v>6330</v>
      </c>
      <c r="C62" s="66" t="s">
        <v>265</v>
      </c>
      <c r="D62" s="246">
        <v>0</v>
      </c>
      <c r="E62" s="246">
        <v>235</v>
      </c>
      <c r="F62" s="247">
        <v>235000</v>
      </c>
      <c r="G62" s="248">
        <v>0</v>
      </c>
      <c r="H62" s="249"/>
    </row>
    <row r="63" spans="1:9" s="245" customFormat="1" ht="30" x14ac:dyDescent="0.2">
      <c r="A63" s="8">
        <v>4137</v>
      </c>
      <c r="B63" s="10">
        <v>6330</v>
      </c>
      <c r="C63" s="66" t="s">
        <v>269</v>
      </c>
      <c r="D63" s="246">
        <v>0</v>
      </c>
      <c r="E63" s="246">
        <f>246.6+5.8</f>
        <v>252.4</v>
      </c>
      <c r="F63" s="247">
        <f>246600+5816.53</f>
        <v>252416.53</v>
      </c>
      <c r="G63" s="248">
        <v>0</v>
      </c>
      <c r="H63" s="249"/>
    </row>
    <row r="64" spans="1:9" s="245" customFormat="1" ht="30" x14ac:dyDescent="0.2">
      <c r="A64" s="8">
        <v>4137</v>
      </c>
      <c r="B64" s="10">
        <v>6330</v>
      </c>
      <c r="C64" s="66" t="s">
        <v>270</v>
      </c>
      <c r="D64" s="246">
        <v>0</v>
      </c>
      <c r="E64" s="246">
        <v>17.600000000000001</v>
      </c>
      <c r="F64" s="247">
        <v>17637</v>
      </c>
      <c r="G64" s="248">
        <v>0</v>
      </c>
      <c r="H64" s="249"/>
    </row>
    <row r="65" spans="1:9" s="245" customFormat="1" ht="44.25" customHeight="1" x14ac:dyDescent="0.2">
      <c r="A65" s="8">
        <v>4137</v>
      </c>
      <c r="B65" s="10">
        <v>6330</v>
      </c>
      <c r="C65" s="66" t="s">
        <v>258</v>
      </c>
      <c r="D65" s="246">
        <v>0</v>
      </c>
      <c r="E65" s="246">
        <v>8.1999999999999993</v>
      </c>
      <c r="F65" s="247">
        <v>8195</v>
      </c>
      <c r="G65" s="248">
        <v>0</v>
      </c>
      <c r="H65" s="249"/>
    </row>
    <row r="66" spans="1:9" s="245" customFormat="1" x14ac:dyDescent="0.2">
      <c r="A66" s="8">
        <v>4137</v>
      </c>
      <c r="B66" s="10">
        <v>6330</v>
      </c>
      <c r="C66" s="66" t="s">
        <v>294</v>
      </c>
      <c r="D66" s="246">
        <v>0</v>
      </c>
      <c r="E66" s="246">
        <v>383.5</v>
      </c>
      <c r="F66" s="247">
        <v>383500</v>
      </c>
      <c r="G66" s="248">
        <v>0</v>
      </c>
      <c r="H66" s="249"/>
    </row>
    <row r="67" spans="1:9" s="245" customFormat="1" x14ac:dyDescent="0.2">
      <c r="A67" s="8"/>
      <c r="B67" s="10"/>
      <c r="C67" s="66"/>
      <c r="D67" s="246"/>
      <c r="E67" s="246"/>
      <c r="F67" s="247"/>
      <c r="G67" s="248"/>
      <c r="H67" s="249"/>
    </row>
    <row r="68" spans="1:9" s="245" customFormat="1" ht="15.75" x14ac:dyDescent="0.25">
      <c r="A68" s="8"/>
      <c r="B68" s="10"/>
      <c r="C68" s="67" t="s">
        <v>200</v>
      </c>
      <c r="D68" s="246"/>
      <c r="E68" s="246"/>
      <c r="F68" s="247"/>
      <c r="G68" s="248"/>
      <c r="H68" s="249"/>
    </row>
    <row r="69" spans="1:9" s="245" customFormat="1" x14ac:dyDescent="0.2">
      <c r="A69" s="8">
        <v>4137</v>
      </c>
      <c r="B69" s="10">
        <v>6330</v>
      </c>
      <c r="C69" s="66" t="s">
        <v>293</v>
      </c>
      <c r="D69" s="246">
        <v>0</v>
      </c>
      <c r="E69" s="246">
        <v>899.4</v>
      </c>
      <c r="F69" s="247">
        <v>899350</v>
      </c>
      <c r="G69" s="248">
        <v>0</v>
      </c>
      <c r="H69" s="249"/>
    </row>
    <row r="70" spans="1:9" s="245" customFormat="1" ht="15" customHeight="1" x14ac:dyDescent="0.2">
      <c r="A70" s="8">
        <v>4137</v>
      </c>
      <c r="B70" s="10">
        <v>6330</v>
      </c>
      <c r="C70" s="66" t="s">
        <v>148</v>
      </c>
      <c r="D70" s="246">
        <v>0</v>
      </c>
      <c r="E70" s="246">
        <v>1159.0999999999999</v>
      </c>
      <c r="F70" s="247">
        <v>1159081.25</v>
      </c>
      <c r="G70" s="248">
        <v>0</v>
      </c>
      <c r="H70" s="249"/>
    </row>
    <row r="71" spans="1:9" s="245" customFormat="1" ht="16.5" customHeight="1" x14ac:dyDescent="0.2">
      <c r="A71" s="8">
        <v>4137</v>
      </c>
      <c r="B71" s="10">
        <v>6330</v>
      </c>
      <c r="C71" s="66" t="s">
        <v>149</v>
      </c>
      <c r="D71" s="246">
        <v>0</v>
      </c>
      <c r="E71" s="246">
        <v>1159.0999999999999</v>
      </c>
      <c r="F71" s="247">
        <v>1159081.25</v>
      </c>
      <c r="G71" s="248">
        <v>0</v>
      </c>
      <c r="H71" s="249"/>
    </row>
    <row r="72" spans="1:9" s="245" customFormat="1" x14ac:dyDescent="0.2">
      <c r="A72" s="8">
        <v>4137</v>
      </c>
      <c r="B72" s="10">
        <v>6330</v>
      </c>
      <c r="C72" s="66" t="s">
        <v>245</v>
      </c>
      <c r="D72" s="246">
        <v>0</v>
      </c>
      <c r="E72" s="246">
        <v>200</v>
      </c>
      <c r="F72" s="247">
        <v>176918.41</v>
      </c>
      <c r="G72" s="248">
        <v>0</v>
      </c>
      <c r="H72" s="249"/>
    </row>
    <row r="73" spans="1:9" s="245" customFormat="1" x14ac:dyDescent="0.2">
      <c r="A73" s="8">
        <v>4137</v>
      </c>
      <c r="B73" s="10">
        <v>6330</v>
      </c>
      <c r="C73" s="66" t="s">
        <v>246</v>
      </c>
      <c r="D73" s="246">
        <v>0</v>
      </c>
      <c r="E73" s="246">
        <v>250</v>
      </c>
      <c r="F73" s="247">
        <v>221148.02</v>
      </c>
      <c r="G73" s="248">
        <v>0</v>
      </c>
      <c r="H73" s="249"/>
      <c r="I73" s="262"/>
    </row>
    <row r="74" spans="1:9" s="245" customFormat="1" x14ac:dyDescent="0.2">
      <c r="A74" s="8">
        <v>4251</v>
      </c>
      <c r="B74" s="10">
        <v>6330</v>
      </c>
      <c r="C74" s="170" t="s">
        <v>243</v>
      </c>
      <c r="D74" s="263">
        <v>0</v>
      </c>
      <c r="E74" s="263">
        <v>240</v>
      </c>
      <c r="F74" s="264">
        <v>223081.59</v>
      </c>
      <c r="G74" s="248">
        <v>0</v>
      </c>
      <c r="H74" s="249"/>
      <c r="I74" s="262"/>
    </row>
    <row r="75" spans="1:9" s="245" customFormat="1" x14ac:dyDescent="0.2">
      <c r="A75" s="8">
        <v>4251</v>
      </c>
      <c r="B75" s="10">
        <v>6330</v>
      </c>
      <c r="C75" s="170" t="s">
        <v>244</v>
      </c>
      <c r="D75" s="263">
        <v>0</v>
      </c>
      <c r="E75" s="263">
        <v>300</v>
      </c>
      <c r="F75" s="264">
        <v>278851.98</v>
      </c>
      <c r="G75" s="248">
        <v>0</v>
      </c>
      <c r="H75" s="249"/>
    </row>
    <row r="76" spans="1:9" s="245" customFormat="1" x14ac:dyDescent="0.2">
      <c r="A76" s="8"/>
      <c r="B76" s="10"/>
      <c r="C76" s="66"/>
      <c r="D76" s="246"/>
      <c r="E76" s="246"/>
      <c r="F76" s="247"/>
      <c r="G76" s="248"/>
      <c r="H76" s="249"/>
    </row>
    <row r="77" spans="1:9" s="245" customFormat="1" ht="30.75" x14ac:dyDescent="0.25">
      <c r="A77" s="8"/>
      <c r="B77" s="10"/>
      <c r="C77" s="66" t="s">
        <v>169</v>
      </c>
      <c r="D77" s="246"/>
      <c r="E77" s="246"/>
      <c r="F77" s="247"/>
      <c r="G77" s="248"/>
      <c r="H77" s="249"/>
    </row>
    <row r="78" spans="1:9" s="245" customFormat="1" x14ac:dyDescent="0.2">
      <c r="A78" s="8">
        <v>4251</v>
      </c>
      <c r="B78" s="10">
        <v>6330</v>
      </c>
      <c r="C78" s="112" t="s">
        <v>247</v>
      </c>
      <c r="D78" s="265">
        <v>0</v>
      </c>
      <c r="E78" s="265">
        <v>10000</v>
      </c>
      <c r="F78" s="266">
        <v>10000000</v>
      </c>
      <c r="G78" s="248">
        <v>0</v>
      </c>
      <c r="H78" s="249"/>
    </row>
    <row r="79" spans="1:9" s="245" customFormat="1" x14ac:dyDescent="0.2">
      <c r="A79" s="8">
        <v>4251</v>
      </c>
      <c r="B79" s="10">
        <v>6330</v>
      </c>
      <c r="C79" s="112" t="s">
        <v>267</v>
      </c>
      <c r="D79" s="265">
        <v>0</v>
      </c>
      <c r="E79" s="265">
        <v>980</v>
      </c>
      <c r="F79" s="266">
        <v>980000</v>
      </c>
      <c r="G79" s="248">
        <v>0</v>
      </c>
      <c r="H79" s="249"/>
    </row>
    <row r="80" spans="1:9" s="254" customFormat="1" ht="15.75" x14ac:dyDescent="0.25">
      <c r="A80" s="8"/>
      <c r="B80" s="10"/>
      <c r="C80" s="267" t="s">
        <v>78</v>
      </c>
      <c r="D80" s="258">
        <f>SUM(D45:D79)</f>
        <v>80595</v>
      </c>
      <c r="E80" s="258">
        <f>SUM(E45:E79)</f>
        <v>109103.00000000001</v>
      </c>
      <c r="F80" s="259">
        <f>SUM(F45:F79)</f>
        <v>83699015.900000006</v>
      </c>
      <c r="G80" s="252">
        <f>SUM(G45:G79)</f>
        <v>111526.2</v>
      </c>
      <c r="H80" s="253">
        <f>G80</f>
        <v>111526.2</v>
      </c>
    </row>
    <row r="81" spans="1:8" s="254" customFormat="1" ht="15.75" x14ac:dyDescent="0.25">
      <c r="A81" s="8"/>
      <c r="B81" s="10"/>
      <c r="C81" s="267"/>
      <c r="D81" s="246"/>
      <c r="E81" s="246"/>
      <c r="F81" s="251"/>
      <c r="G81" s="248"/>
      <c r="H81" s="249"/>
    </row>
    <row r="82" spans="1:8" s="245" customFormat="1" ht="36" customHeight="1" thickBot="1" x14ac:dyDescent="0.3">
      <c r="A82" s="130"/>
      <c r="B82" s="131"/>
      <c r="C82" s="132" t="s">
        <v>76</v>
      </c>
      <c r="D82" s="268">
        <f>D14+D39+D42+D80</f>
        <v>99144</v>
      </c>
      <c r="E82" s="268">
        <f>E14+E39+E42+E80</f>
        <v>132358.40000000002</v>
      </c>
      <c r="F82" s="269">
        <f>F14+F39+F42+F80</f>
        <v>108940095.57000001</v>
      </c>
      <c r="G82" s="270">
        <f>G14+G39+G42+G80</f>
        <v>130095</v>
      </c>
      <c r="H82" s="271">
        <f>SUM(H8:H80)</f>
        <v>130095</v>
      </c>
    </row>
    <row r="83" spans="1:8" s="245" customFormat="1" ht="15.75" x14ac:dyDescent="0.25">
      <c r="A83" s="13"/>
      <c r="B83" s="82"/>
      <c r="C83" s="21"/>
      <c r="D83" s="272"/>
      <c r="E83" s="272"/>
      <c r="F83" s="273"/>
      <c r="G83" s="262"/>
      <c r="H83" s="262"/>
    </row>
    <row r="84" spans="1:8" s="245" customFormat="1" ht="16.5" thickBot="1" x14ac:dyDescent="0.3">
      <c r="A84" s="13"/>
      <c r="B84" s="82"/>
      <c r="C84" s="21" t="s">
        <v>72</v>
      </c>
      <c r="D84" s="262"/>
      <c r="E84" s="262"/>
      <c r="F84" s="274"/>
      <c r="G84" s="275"/>
      <c r="H84" s="262"/>
    </row>
    <row r="85" spans="1:8" s="245" customFormat="1" x14ac:dyDescent="0.2">
      <c r="A85" s="51">
        <v>4133</v>
      </c>
      <c r="B85" s="133">
        <v>6330</v>
      </c>
      <c r="C85" s="134" t="s">
        <v>107</v>
      </c>
      <c r="D85" s="276">
        <f>D47</f>
        <v>9000</v>
      </c>
      <c r="E85" s="276">
        <f>E47</f>
        <v>9000</v>
      </c>
      <c r="F85" s="277">
        <f>F47</f>
        <v>4000000</v>
      </c>
      <c r="G85" s="278">
        <f>G47</f>
        <v>3704</v>
      </c>
      <c r="H85" s="279"/>
    </row>
    <row r="86" spans="1:8" s="245" customFormat="1" x14ac:dyDescent="0.2">
      <c r="A86" s="8">
        <v>4133</v>
      </c>
      <c r="B86" s="52">
        <v>6330</v>
      </c>
      <c r="C86" s="71" t="s">
        <v>303</v>
      </c>
      <c r="D86" s="246">
        <v>0</v>
      </c>
      <c r="E86" s="280">
        <f>E48</f>
        <v>383.3</v>
      </c>
      <c r="F86" s="281">
        <f>F48</f>
        <v>383559.94</v>
      </c>
      <c r="G86" s="248">
        <f>G48</f>
        <v>0</v>
      </c>
      <c r="H86" s="249"/>
    </row>
    <row r="87" spans="1:8" s="245" customFormat="1" x14ac:dyDescent="0.2">
      <c r="A87" s="8">
        <v>4134</v>
      </c>
      <c r="B87" s="10">
        <v>6330</v>
      </c>
      <c r="C87" s="128" t="s">
        <v>31</v>
      </c>
      <c r="D87" s="246"/>
      <c r="E87" s="246"/>
      <c r="F87" s="247"/>
      <c r="G87" s="248"/>
      <c r="H87" s="249"/>
    </row>
    <row r="88" spans="1:8" s="245" customFormat="1" x14ac:dyDescent="0.2">
      <c r="A88" s="29"/>
      <c r="B88" s="32"/>
      <c r="C88" s="129" t="s">
        <v>132</v>
      </c>
      <c r="D88" s="246">
        <f t="shared" ref="D88:G90" si="2">D50</f>
        <v>375</v>
      </c>
      <c r="E88" s="246">
        <f t="shared" si="2"/>
        <v>375</v>
      </c>
      <c r="F88" s="247">
        <f t="shared" si="2"/>
        <v>308238</v>
      </c>
      <c r="G88" s="248">
        <f t="shared" si="2"/>
        <v>435</v>
      </c>
      <c r="H88" s="249"/>
    </row>
    <row r="89" spans="1:8" s="245" customFormat="1" x14ac:dyDescent="0.2">
      <c r="A89" s="29"/>
      <c r="B89" s="32"/>
      <c r="C89" s="129" t="s">
        <v>59</v>
      </c>
      <c r="D89" s="246">
        <f t="shared" si="2"/>
        <v>0</v>
      </c>
      <c r="E89" s="246">
        <f t="shared" si="2"/>
        <v>2500</v>
      </c>
      <c r="F89" s="247">
        <f t="shared" si="2"/>
        <v>0</v>
      </c>
      <c r="G89" s="248">
        <f t="shared" si="2"/>
        <v>0</v>
      </c>
      <c r="H89" s="249"/>
    </row>
    <row r="90" spans="1:8" s="245" customFormat="1" x14ac:dyDescent="0.2">
      <c r="A90" s="8">
        <v>4139</v>
      </c>
      <c r="B90" s="10">
        <v>6330</v>
      </c>
      <c r="C90" s="128" t="s">
        <v>133</v>
      </c>
      <c r="D90" s="246">
        <f t="shared" si="2"/>
        <v>387</v>
      </c>
      <c r="E90" s="246">
        <f t="shared" si="2"/>
        <v>387</v>
      </c>
      <c r="F90" s="247">
        <f t="shared" si="2"/>
        <v>168550</v>
      </c>
      <c r="G90" s="248">
        <f t="shared" si="2"/>
        <v>455</v>
      </c>
      <c r="H90" s="249"/>
    </row>
    <row r="91" spans="1:8" s="245" customFormat="1" ht="30" x14ac:dyDescent="0.2">
      <c r="A91" s="8">
        <v>4137</v>
      </c>
      <c r="B91" s="10">
        <v>6330</v>
      </c>
      <c r="C91" s="128" t="s">
        <v>170</v>
      </c>
      <c r="D91" s="246">
        <f>SUM(D53:D75)-(D74+D75)</f>
        <v>55833</v>
      </c>
      <c r="E91" s="246">
        <f>SUM(E53:E75)-(E74+E75)</f>
        <v>67437.7</v>
      </c>
      <c r="F91" s="247">
        <f>SUM(F53:F75)-(F74+F75)</f>
        <v>67356734.390000015</v>
      </c>
      <c r="G91" s="248">
        <f>SUM(G53:G75)-(G74+G75)</f>
        <v>61932.2</v>
      </c>
      <c r="H91" s="249"/>
    </row>
    <row r="92" spans="1:8" s="245" customFormat="1" x14ac:dyDescent="0.2">
      <c r="A92" s="8">
        <v>4251</v>
      </c>
      <c r="B92" s="10">
        <v>6330</v>
      </c>
      <c r="C92" s="128" t="s">
        <v>129</v>
      </c>
      <c r="D92" s="246">
        <f>D78+D74+D75</f>
        <v>0</v>
      </c>
      <c r="E92" s="246">
        <f>E78+E79+E74+E75</f>
        <v>11520</v>
      </c>
      <c r="F92" s="247">
        <f>F78+F79+F74+F75</f>
        <v>11481933.57</v>
      </c>
      <c r="G92" s="248">
        <v>0</v>
      </c>
      <c r="H92" s="249"/>
    </row>
    <row r="93" spans="1:8" s="245" customFormat="1" ht="32.25" thickBot="1" x14ac:dyDescent="0.3">
      <c r="A93" s="135"/>
      <c r="B93" s="136"/>
      <c r="C93" s="137" t="s">
        <v>75</v>
      </c>
      <c r="D93" s="282">
        <f>SUM(D85:D92)</f>
        <v>65595</v>
      </c>
      <c r="E93" s="282">
        <f t="shared" ref="E93:F93" si="3">SUM(E85:E92)</f>
        <v>91603</v>
      </c>
      <c r="F93" s="283">
        <f t="shared" si="3"/>
        <v>83699015.900000006</v>
      </c>
      <c r="G93" s="284">
        <f>SUM(G85:G92)</f>
        <v>66526.2</v>
      </c>
      <c r="H93" s="285">
        <f>G93</f>
        <v>66526.2</v>
      </c>
    </row>
    <row r="94" spans="1:8" s="245" customFormat="1" ht="16.5" thickBot="1" x14ac:dyDescent="0.3">
      <c r="A94" s="49"/>
      <c r="B94" s="49"/>
      <c r="C94" s="74"/>
      <c r="D94" s="286"/>
      <c r="E94" s="275"/>
      <c r="F94" s="287"/>
      <c r="G94" s="286"/>
      <c r="H94" s="262"/>
    </row>
    <row r="95" spans="1:8" s="245" customFormat="1" ht="36" customHeight="1" thickBot="1" x14ac:dyDescent="0.3">
      <c r="A95" s="50"/>
      <c r="B95" s="23"/>
      <c r="C95" s="138" t="s">
        <v>79</v>
      </c>
      <c r="D95" s="288">
        <f>D82-D93</f>
        <v>33549</v>
      </c>
      <c r="E95" s="288">
        <f>E82-E93</f>
        <v>40755.400000000023</v>
      </c>
      <c r="F95" s="289">
        <f>F82-F93</f>
        <v>25241079.670000002</v>
      </c>
      <c r="G95" s="270">
        <f>G82-G93</f>
        <v>63568.800000000003</v>
      </c>
      <c r="H95" s="290">
        <f>H82-H93</f>
        <v>63568.800000000003</v>
      </c>
    </row>
    <row r="96" spans="1:8" s="245" customFormat="1" ht="16.5" thickBot="1" x14ac:dyDescent="0.3">
      <c r="A96" s="13"/>
      <c r="B96" s="13"/>
      <c r="C96" s="21"/>
      <c r="D96" s="286"/>
      <c r="E96" s="275"/>
      <c r="F96" s="291"/>
      <c r="G96" s="286"/>
      <c r="H96" s="262"/>
    </row>
    <row r="97" spans="1:10" s="245" customFormat="1" ht="19.5" customHeight="1" thickBot="1" x14ac:dyDescent="0.3">
      <c r="A97" s="18"/>
      <c r="B97" s="23"/>
      <c r="C97" s="24" t="s">
        <v>134</v>
      </c>
      <c r="D97" s="288">
        <f t="shared" ref="D97:F97" si="4">D91+D92</f>
        <v>55833</v>
      </c>
      <c r="E97" s="288">
        <f t="shared" si="4"/>
        <v>78957.7</v>
      </c>
      <c r="F97" s="292">
        <f t="shared" si="4"/>
        <v>78838667.960000008</v>
      </c>
      <c r="G97" s="270">
        <f>G91+G92</f>
        <v>61932.2</v>
      </c>
      <c r="H97" s="290">
        <f>G97</f>
        <v>61932.2</v>
      </c>
    </row>
    <row r="98" spans="1:10" s="245" customFormat="1" ht="16.5" thickBot="1" x14ac:dyDescent="0.3">
      <c r="A98" s="13"/>
      <c r="B98" s="13"/>
      <c r="C98" s="12"/>
      <c r="D98" s="286"/>
      <c r="E98" s="275"/>
      <c r="F98" s="291"/>
      <c r="G98" s="286"/>
      <c r="H98" s="262"/>
    </row>
    <row r="99" spans="1:10" s="245" customFormat="1" ht="19.5" customHeight="1" thickBot="1" x14ac:dyDescent="0.3">
      <c r="A99" s="19"/>
      <c r="B99" s="20"/>
      <c r="C99" s="139" t="s">
        <v>95</v>
      </c>
      <c r="D99" s="293">
        <f t="shared" ref="D99:F99" si="5">SUM(D95:D97)</f>
        <v>89382</v>
      </c>
      <c r="E99" s="293">
        <f t="shared" si="5"/>
        <v>119713.10000000002</v>
      </c>
      <c r="F99" s="294">
        <f t="shared" si="5"/>
        <v>104079747.63000001</v>
      </c>
      <c r="G99" s="295">
        <f>SUM(G95:G97)</f>
        <v>125501</v>
      </c>
      <c r="H99" s="296">
        <f>SUM(H95:H97)</f>
        <v>125501</v>
      </c>
    </row>
    <row r="100" spans="1:10" s="5" customFormat="1" x14ac:dyDescent="0.2">
      <c r="A100" s="306" t="s">
        <v>390</v>
      </c>
      <c r="B100" s="307"/>
      <c r="C100" s="307"/>
      <c r="D100" s="307"/>
      <c r="E100" s="307"/>
      <c r="F100" s="307"/>
      <c r="G100" s="307"/>
      <c r="H100" s="87"/>
    </row>
    <row r="101" spans="1:10" s="5" customFormat="1" ht="24.75" customHeight="1" x14ac:dyDescent="0.2">
      <c r="A101" s="308"/>
      <c r="B101" s="308"/>
      <c r="C101" s="308"/>
      <c r="D101" s="308"/>
      <c r="E101" s="308"/>
      <c r="F101" s="308"/>
      <c r="G101" s="308"/>
      <c r="H101" s="87"/>
    </row>
    <row r="102" spans="1:10" s="5" customFormat="1" ht="12.75" customHeight="1" x14ac:dyDescent="0.2">
      <c r="A102" s="308"/>
      <c r="B102" s="308"/>
      <c r="C102" s="308"/>
      <c r="D102" s="308"/>
      <c r="E102" s="308"/>
      <c r="F102" s="308"/>
      <c r="G102" s="308"/>
      <c r="H102" s="87"/>
    </row>
    <row r="103" spans="1:10" s="5" customFormat="1" ht="12.75" customHeight="1" x14ac:dyDescent="0.2">
      <c r="A103" s="308"/>
      <c r="B103" s="308"/>
      <c r="C103" s="308"/>
      <c r="D103" s="308"/>
      <c r="E103" s="308"/>
      <c r="F103" s="308"/>
      <c r="G103" s="308"/>
      <c r="H103" s="87"/>
    </row>
    <row r="104" spans="1:10" s="5" customFormat="1" ht="12" customHeight="1" x14ac:dyDescent="0.2">
      <c r="A104" s="308"/>
      <c r="B104" s="308"/>
      <c r="C104" s="308"/>
      <c r="D104" s="308"/>
      <c r="E104" s="308"/>
      <c r="F104" s="308"/>
      <c r="G104" s="308"/>
      <c r="H104" s="87"/>
    </row>
    <row r="105" spans="1:10" s="5" customFormat="1" ht="3.75" hidden="1" customHeight="1" x14ac:dyDescent="0.2">
      <c r="A105" s="308"/>
      <c r="B105" s="308"/>
      <c r="C105" s="308"/>
      <c r="D105" s="308"/>
      <c r="E105" s="308"/>
      <c r="F105" s="308"/>
      <c r="G105" s="308"/>
      <c r="H105" s="87"/>
    </row>
    <row r="106" spans="1:10" s="5" customFormat="1" x14ac:dyDescent="0.2">
      <c r="A106" s="183"/>
      <c r="B106" s="183"/>
      <c r="C106" s="183"/>
      <c r="D106" s="92"/>
      <c r="E106" s="92"/>
      <c r="F106" s="149"/>
      <c r="G106" s="92"/>
      <c r="H106" s="87"/>
    </row>
    <row r="107" spans="1:10" s="5" customFormat="1" x14ac:dyDescent="0.2">
      <c r="A107" s="309"/>
      <c r="B107" s="310"/>
      <c r="C107" s="310"/>
      <c r="D107" s="310"/>
      <c r="E107" s="310"/>
      <c r="F107" s="310"/>
      <c r="G107" s="117"/>
      <c r="H107" s="87"/>
    </row>
    <row r="108" spans="1:10" s="5" customFormat="1" ht="15.75" x14ac:dyDescent="0.25">
      <c r="A108" s="311" t="s">
        <v>328</v>
      </c>
      <c r="B108" s="312"/>
      <c r="C108" s="312"/>
      <c r="D108" s="312"/>
      <c r="E108" s="312"/>
      <c r="F108" s="312"/>
      <c r="G108" s="312"/>
      <c r="H108" s="87"/>
    </row>
    <row r="109" spans="1:10" ht="15.75" x14ac:dyDescent="0.25">
      <c r="A109" s="107"/>
      <c r="B109" s="107"/>
      <c r="C109" s="108"/>
      <c r="D109" s="118"/>
      <c r="E109" s="118"/>
      <c r="F109" s="150"/>
      <c r="G109" s="118"/>
    </row>
    <row r="110" spans="1:10" ht="15.75" x14ac:dyDescent="0.25">
      <c r="A110" s="107"/>
      <c r="B110" s="107"/>
      <c r="C110" s="311" t="s">
        <v>388</v>
      </c>
      <c r="D110" s="311"/>
      <c r="E110" s="311"/>
      <c r="F110" s="311"/>
      <c r="G110" s="119"/>
    </row>
    <row r="111" spans="1:10" x14ac:dyDescent="0.2">
      <c r="A111" s="107"/>
      <c r="B111" s="107"/>
      <c r="C111" s="316" t="s">
        <v>389</v>
      </c>
      <c r="D111" s="316"/>
      <c r="E111" s="316"/>
      <c r="F111" s="316"/>
      <c r="G111" s="120"/>
    </row>
    <row r="112" spans="1:10" s="9" customFormat="1" x14ac:dyDescent="0.2">
      <c r="A112" s="107"/>
      <c r="B112" s="107"/>
      <c r="C112" s="109"/>
      <c r="D112" s="123"/>
      <c r="E112" s="123"/>
      <c r="F112" s="151"/>
      <c r="G112" s="121"/>
      <c r="H112" s="87"/>
      <c r="I112"/>
      <c r="J112"/>
    </row>
    <row r="113" spans="1:10" s="9" customFormat="1" ht="15.75" x14ac:dyDescent="0.25">
      <c r="A113" s="107"/>
      <c r="B113" s="107"/>
      <c r="C113" s="305" t="s">
        <v>147</v>
      </c>
      <c r="D113" s="305"/>
      <c r="E113" s="305"/>
      <c r="F113" s="305"/>
      <c r="G113" s="122"/>
      <c r="H113" s="87"/>
      <c r="I113"/>
      <c r="J113"/>
    </row>
  </sheetData>
  <mergeCells count="9">
    <mergeCell ref="C113:F113"/>
    <mergeCell ref="A100:G105"/>
    <mergeCell ref="A107:F107"/>
    <mergeCell ref="A108:G108"/>
    <mergeCell ref="A1:H1"/>
    <mergeCell ref="A2:H2"/>
    <mergeCell ref="A3:H3"/>
    <mergeCell ref="C110:F110"/>
    <mergeCell ref="C111:F111"/>
  </mergeCells>
  <hyperlinks>
    <hyperlink ref="C111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79" fitToHeight="0" orientation="landscape" r:id="rId2"/>
  <headerFooter>
    <oddFooter>Stránka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6"/>
  <sheetViews>
    <sheetView tabSelected="1" zoomScale="115" zoomScaleNormal="115" workbookViewId="0">
      <selection activeCell="H22" sqref="H22"/>
    </sheetView>
  </sheetViews>
  <sheetFormatPr defaultRowHeight="15" x14ac:dyDescent="0.2"/>
  <cols>
    <col min="1" max="1" width="10.5703125" style="13" bestFit="1" customWidth="1"/>
    <col min="2" max="2" width="10.140625" style="13" bestFit="1" customWidth="1"/>
    <col min="3" max="3" width="86.5703125" style="12" customWidth="1"/>
    <col min="4" max="5" width="11.42578125" style="91" bestFit="1" customWidth="1"/>
    <col min="6" max="6" width="18.140625" style="11" bestFit="1" customWidth="1"/>
    <col min="7" max="7" width="13.7109375" style="187" customWidth="1"/>
    <col min="8" max="8" width="13.7109375" style="87" customWidth="1"/>
    <col min="9" max="9" width="9.85546875" style="9" customWidth="1"/>
    <col min="10" max="10" width="10.140625" bestFit="1" customWidth="1"/>
    <col min="11" max="11" width="10.28515625" bestFit="1" customWidth="1"/>
  </cols>
  <sheetData>
    <row r="1" spans="1:11" ht="18" x14ac:dyDescent="0.25">
      <c r="A1" s="313" t="s">
        <v>66</v>
      </c>
      <c r="B1" s="313"/>
      <c r="C1" s="313"/>
      <c r="D1" s="313"/>
      <c r="E1" s="313"/>
      <c r="F1" s="313"/>
      <c r="G1" s="313"/>
      <c r="H1" s="317"/>
    </row>
    <row r="2" spans="1:11" ht="18" x14ac:dyDescent="0.25">
      <c r="A2" s="185"/>
      <c r="B2" s="313" t="s">
        <v>330</v>
      </c>
      <c r="C2" s="313"/>
      <c r="D2" s="313"/>
      <c r="E2" s="313"/>
      <c r="F2" s="313"/>
      <c r="G2" s="313"/>
      <c r="H2" s="313"/>
    </row>
    <row r="3" spans="1:11" ht="15.75" x14ac:dyDescent="0.25">
      <c r="A3" s="318" t="s">
        <v>391</v>
      </c>
      <c r="B3" s="318"/>
      <c r="C3" s="318"/>
      <c r="D3" s="318"/>
      <c r="E3" s="318"/>
      <c r="F3" s="318"/>
      <c r="G3" s="318"/>
      <c r="H3" s="319"/>
    </row>
    <row r="4" spans="1:11" ht="15.75" thickBot="1" x14ac:dyDescent="0.25">
      <c r="A4" s="26"/>
      <c r="B4" s="26"/>
      <c r="C4" s="14"/>
      <c r="D4" s="88"/>
      <c r="E4" s="88"/>
      <c r="G4" s="114"/>
    </row>
    <row r="5" spans="1:11" s="1" customFormat="1" ht="15.75" x14ac:dyDescent="0.25">
      <c r="A5" s="15" t="s">
        <v>0</v>
      </c>
      <c r="B5" s="16" t="s">
        <v>1</v>
      </c>
      <c r="C5" s="17" t="s">
        <v>32</v>
      </c>
      <c r="D5" s="93" t="s">
        <v>228</v>
      </c>
      <c r="E5" s="93" t="s">
        <v>229</v>
      </c>
      <c r="F5" s="70" t="s">
        <v>106</v>
      </c>
      <c r="G5" s="194" t="s">
        <v>327</v>
      </c>
      <c r="H5" s="188" t="s">
        <v>327</v>
      </c>
      <c r="I5" s="301"/>
      <c r="K5" s="186"/>
    </row>
    <row r="6" spans="1:11" ht="16.5" thickBot="1" x14ac:dyDescent="0.3">
      <c r="A6" s="240"/>
      <c r="B6" s="241"/>
      <c r="C6" s="178" t="s">
        <v>2</v>
      </c>
      <c r="D6" s="242" t="s">
        <v>3</v>
      </c>
      <c r="E6" s="242" t="s">
        <v>3</v>
      </c>
      <c r="F6" s="243" t="s">
        <v>317</v>
      </c>
      <c r="G6" s="244" t="s">
        <v>3</v>
      </c>
      <c r="H6" s="189" t="s">
        <v>3</v>
      </c>
    </row>
    <row r="7" spans="1:11" x14ac:dyDescent="0.2">
      <c r="A7" s="51">
        <v>2212</v>
      </c>
      <c r="B7" s="54">
        <v>5021</v>
      </c>
      <c r="C7" s="110" t="s">
        <v>17</v>
      </c>
      <c r="D7" s="96">
        <v>230</v>
      </c>
      <c r="E7" s="96">
        <v>230</v>
      </c>
      <c r="F7" s="228">
        <v>186036</v>
      </c>
      <c r="G7" s="209">
        <v>230</v>
      </c>
      <c r="H7" s="191"/>
    </row>
    <row r="8" spans="1:11" x14ac:dyDescent="0.2">
      <c r="A8" s="55">
        <v>2212</v>
      </c>
      <c r="B8" s="56">
        <v>5031</v>
      </c>
      <c r="C8" s="53" t="s">
        <v>144</v>
      </c>
      <c r="D8" s="75">
        <v>48</v>
      </c>
      <c r="E8" s="75">
        <v>48</v>
      </c>
      <c r="F8" s="229">
        <v>36089</v>
      </c>
      <c r="G8" s="197">
        <v>48</v>
      </c>
      <c r="H8" s="156"/>
    </row>
    <row r="9" spans="1:11" x14ac:dyDescent="0.2">
      <c r="A9" s="55">
        <v>2212</v>
      </c>
      <c r="B9" s="56">
        <v>5032</v>
      </c>
      <c r="C9" s="53" t="s">
        <v>33</v>
      </c>
      <c r="D9" s="75">
        <v>18</v>
      </c>
      <c r="E9" s="75">
        <v>18</v>
      </c>
      <c r="F9" s="229">
        <v>13879</v>
      </c>
      <c r="G9" s="197">
        <v>18</v>
      </c>
      <c r="H9" s="156"/>
    </row>
    <row r="10" spans="1:11" x14ac:dyDescent="0.2">
      <c r="A10" s="55">
        <v>2212</v>
      </c>
      <c r="B10" s="56">
        <v>5132</v>
      </c>
      <c r="C10" s="53" t="s">
        <v>131</v>
      </c>
      <c r="D10" s="75">
        <v>3</v>
      </c>
      <c r="E10" s="75">
        <v>3</v>
      </c>
      <c r="F10" s="229">
        <v>0</v>
      </c>
      <c r="G10" s="197">
        <v>3</v>
      </c>
      <c r="H10" s="156"/>
    </row>
    <row r="11" spans="1:11" x14ac:dyDescent="0.2">
      <c r="A11" s="55">
        <v>2212</v>
      </c>
      <c r="B11" s="56">
        <v>5134</v>
      </c>
      <c r="C11" s="53" t="s">
        <v>174</v>
      </c>
      <c r="D11" s="75">
        <v>5</v>
      </c>
      <c r="E11" s="75">
        <v>5</v>
      </c>
      <c r="F11" s="229">
        <v>3242</v>
      </c>
      <c r="G11" s="197">
        <v>5</v>
      </c>
      <c r="H11" s="156"/>
    </row>
    <row r="12" spans="1:11" x14ac:dyDescent="0.2">
      <c r="A12" s="55">
        <v>2212</v>
      </c>
      <c r="B12" s="56">
        <v>5137</v>
      </c>
      <c r="C12" s="53" t="s">
        <v>331</v>
      </c>
      <c r="D12" s="75">
        <v>30</v>
      </c>
      <c r="E12" s="75">
        <v>30</v>
      </c>
      <c r="F12" s="229">
        <v>5092</v>
      </c>
      <c r="G12" s="197">
        <v>30</v>
      </c>
      <c r="H12" s="156"/>
    </row>
    <row r="13" spans="1:11" ht="30" x14ac:dyDescent="0.2">
      <c r="A13" s="55">
        <v>2212</v>
      </c>
      <c r="B13" s="56">
        <v>5139</v>
      </c>
      <c r="C13" s="53" t="s">
        <v>111</v>
      </c>
      <c r="D13" s="75">
        <v>100</v>
      </c>
      <c r="E13" s="75">
        <v>100</v>
      </c>
      <c r="F13" s="229">
        <v>15976</v>
      </c>
      <c r="G13" s="197">
        <v>100</v>
      </c>
      <c r="H13" s="156"/>
    </row>
    <row r="14" spans="1:11" ht="30" x14ac:dyDescent="0.2">
      <c r="A14" s="55">
        <v>2212</v>
      </c>
      <c r="B14" s="56">
        <v>5154</v>
      </c>
      <c r="C14" s="53" t="s">
        <v>175</v>
      </c>
      <c r="D14" s="75">
        <v>20</v>
      </c>
      <c r="E14" s="75">
        <v>20</v>
      </c>
      <c r="F14" s="229">
        <v>7102.97</v>
      </c>
      <c r="G14" s="197">
        <v>15</v>
      </c>
      <c r="H14" s="156"/>
    </row>
    <row r="15" spans="1:11" x14ac:dyDescent="0.2">
      <c r="A15" s="55">
        <v>2212</v>
      </c>
      <c r="B15" s="56">
        <v>5156</v>
      </c>
      <c r="C15" s="53" t="s">
        <v>21</v>
      </c>
      <c r="D15" s="75">
        <v>12</v>
      </c>
      <c r="E15" s="75">
        <v>12</v>
      </c>
      <c r="F15" s="229">
        <v>4932.6400000000003</v>
      </c>
      <c r="G15" s="197">
        <v>12</v>
      </c>
      <c r="H15" s="156"/>
    </row>
    <row r="16" spans="1:11" ht="30" x14ac:dyDescent="0.2">
      <c r="A16" s="55">
        <v>2212</v>
      </c>
      <c r="B16" s="56">
        <v>5164</v>
      </c>
      <c r="C16" s="53" t="s">
        <v>211</v>
      </c>
      <c r="D16" s="75">
        <v>11</v>
      </c>
      <c r="E16" s="75">
        <v>11</v>
      </c>
      <c r="F16" s="229">
        <v>0</v>
      </c>
      <c r="G16" s="197">
        <v>5</v>
      </c>
      <c r="H16" s="156"/>
    </row>
    <row r="17" spans="1:8" ht="30" x14ac:dyDescent="0.2">
      <c r="A17" s="55">
        <v>2212</v>
      </c>
      <c r="B17" s="56">
        <v>5169</v>
      </c>
      <c r="C17" s="53" t="s">
        <v>104</v>
      </c>
      <c r="D17" s="75">
        <v>1500</v>
      </c>
      <c r="E17" s="75">
        <v>1500</v>
      </c>
      <c r="F17" s="229">
        <f>2323.2+302536+121033+56590+40940</f>
        <v>523422.2</v>
      </c>
      <c r="G17" s="197">
        <v>1100</v>
      </c>
      <c r="H17" s="156"/>
    </row>
    <row r="18" spans="1:8" ht="45" x14ac:dyDescent="0.2">
      <c r="A18" s="55">
        <v>2212</v>
      </c>
      <c r="B18" s="56">
        <v>5169</v>
      </c>
      <c r="C18" s="53" t="s">
        <v>119</v>
      </c>
      <c r="D18" s="75">
        <v>150</v>
      </c>
      <c r="E18" s="75">
        <v>150</v>
      </c>
      <c r="F18" s="229">
        <f>3630+5500+9559+14580.5+6171</f>
        <v>39440.5</v>
      </c>
      <c r="G18" s="197">
        <v>150</v>
      </c>
      <c r="H18" s="156"/>
    </row>
    <row r="19" spans="1:8" ht="75" x14ac:dyDescent="0.2">
      <c r="A19" s="55">
        <v>2212</v>
      </c>
      <c r="B19" s="56">
        <v>5169</v>
      </c>
      <c r="C19" s="53" t="s">
        <v>334</v>
      </c>
      <c r="D19" s="75">
        <v>500</v>
      </c>
      <c r="E19" s="75">
        <v>500</v>
      </c>
      <c r="F19" s="229">
        <f>18912.3+2057+28846.4+76935.43+67534.94+84261.98+67902.78+68371.05+64461.54+84247.46+63832.34+81489.87+119487.5</f>
        <v>828340.58999999985</v>
      </c>
      <c r="G19" s="197">
        <v>900</v>
      </c>
      <c r="H19" s="156"/>
    </row>
    <row r="20" spans="1:8" ht="30" x14ac:dyDescent="0.2">
      <c r="A20" s="55">
        <v>2212</v>
      </c>
      <c r="B20" s="56">
        <v>5169</v>
      </c>
      <c r="C20" s="53" t="s">
        <v>231</v>
      </c>
      <c r="D20" s="75">
        <v>200</v>
      </c>
      <c r="E20" s="75">
        <v>200</v>
      </c>
      <c r="F20" s="229">
        <f>8954+38432.02</f>
        <v>47386.02</v>
      </c>
      <c r="G20" s="197">
        <v>200</v>
      </c>
      <c r="H20" s="156"/>
    </row>
    <row r="21" spans="1:8" ht="31.5" x14ac:dyDescent="0.25">
      <c r="A21" s="57"/>
      <c r="B21" s="58"/>
      <c r="C21" s="159" t="s">
        <v>339</v>
      </c>
      <c r="D21" s="75"/>
      <c r="E21" s="75"/>
      <c r="F21" s="229"/>
      <c r="G21" s="197"/>
      <c r="H21" s="156"/>
    </row>
    <row r="22" spans="1:8" ht="15.75" x14ac:dyDescent="0.25">
      <c r="A22" s="57"/>
      <c r="B22" s="58"/>
      <c r="C22" s="203" t="s">
        <v>340</v>
      </c>
      <c r="D22" s="75"/>
      <c r="E22" s="75"/>
      <c r="F22" s="229"/>
      <c r="G22" s="197"/>
      <c r="H22" s="156"/>
    </row>
    <row r="23" spans="1:8" x14ac:dyDescent="0.2">
      <c r="A23" s="55">
        <v>2212</v>
      </c>
      <c r="B23" s="56">
        <v>5171</v>
      </c>
      <c r="C23" s="53" t="s">
        <v>332</v>
      </c>
      <c r="D23" s="75">
        <v>500</v>
      </c>
      <c r="E23" s="75">
        <v>500</v>
      </c>
      <c r="F23" s="229">
        <f>203726.19+227026.25</f>
        <v>430752.44</v>
      </c>
      <c r="G23" s="197">
        <v>500</v>
      </c>
      <c r="H23" s="156"/>
    </row>
    <row r="24" spans="1:8" x14ac:dyDescent="0.2">
      <c r="A24" s="55"/>
      <c r="B24" s="56"/>
      <c r="C24" s="53" t="s">
        <v>320</v>
      </c>
      <c r="D24" s="75">
        <v>300</v>
      </c>
      <c r="E24" s="75">
        <v>300</v>
      </c>
      <c r="F24" s="229">
        <f>29645+(19239-17315)+181709.15+276538.46</f>
        <v>489816.61</v>
      </c>
      <c r="G24" s="197">
        <v>350</v>
      </c>
      <c r="H24" s="156"/>
    </row>
    <row r="25" spans="1:8" ht="30" x14ac:dyDescent="0.2">
      <c r="A25" s="55"/>
      <c r="B25" s="56"/>
      <c r="C25" s="53" t="s">
        <v>216</v>
      </c>
      <c r="D25" s="75">
        <v>200</v>
      </c>
      <c r="E25" s="75">
        <v>200</v>
      </c>
      <c r="F25" s="229">
        <f>31001.9+4417+28725.4+48248.75+101222.55+5178.8+49942.75</f>
        <v>268737.15000000002</v>
      </c>
      <c r="G25" s="197">
        <v>200</v>
      </c>
      <c r="H25" s="156"/>
    </row>
    <row r="26" spans="1:8" x14ac:dyDescent="0.2">
      <c r="A26" s="55"/>
      <c r="B26" s="56"/>
      <c r="C26" s="53" t="s">
        <v>333</v>
      </c>
      <c r="D26" s="75">
        <v>50</v>
      </c>
      <c r="E26" s="75">
        <v>50</v>
      </c>
      <c r="F26" s="229">
        <f>10769+3025</f>
        <v>13794</v>
      </c>
      <c r="G26" s="197">
        <v>50</v>
      </c>
      <c r="H26" s="156"/>
    </row>
    <row r="27" spans="1:8" ht="30" x14ac:dyDescent="0.2">
      <c r="A27" s="55"/>
      <c r="B27" s="56"/>
      <c r="C27" s="53" t="s">
        <v>289</v>
      </c>
      <c r="D27" s="75">
        <v>1000</v>
      </c>
      <c r="E27" s="75">
        <f>1000-166</f>
        <v>834</v>
      </c>
      <c r="F27" s="229">
        <f>712597.46+91273.78</f>
        <v>803871.24</v>
      </c>
      <c r="G27" s="197">
        <v>0</v>
      </c>
      <c r="H27" s="156"/>
    </row>
    <row r="28" spans="1:8" ht="31.5" x14ac:dyDescent="0.25">
      <c r="A28" s="57"/>
      <c r="B28" s="58"/>
      <c r="C28" s="160" t="s">
        <v>341</v>
      </c>
      <c r="D28" s="75"/>
      <c r="E28" s="75"/>
      <c r="F28" s="229"/>
      <c r="G28" s="197"/>
      <c r="H28" s="156"/>
    </row>
    <row r="29" spans="1:8" ht="15.75" x14ac:dyDescent="0.25">
      <c r="A29" s="57"/>
      <c r="B29" s="58"/>
      <c r="C29" s="204" t="s">
        <v>342</v>
      </c>
      <c r="D29" s="75"/>
      <c r="E29" s="75"/>
      <c r="F29" s="229"/>
      <c r="G29" s="197"/>
      <c r="H29" s="156"/>
    </row>
    <row r="30" spans="1:8" x14ac:dyDescent="0.2">
      <c r="A30" s="55">
        <v>2212</v>
      </c>
      <c r="B30" s="56">
        <v>5365</v>
      </c>
      <c r="C30" s="63" t="s">
        <v>108</v>
      </c>
      <c r="D30" s="75">
        <v>6</v>
      </c>
      <c r="E30" s="75">
        <v>6</v>
      </c>
      <c r="F30" s="229">
        <v>0</v>
      </c>
      <c r="G30" s="197">
        <v>0</v>
      </c>
      <c r="H30" s="156"/>
    </row>
    <row r="31" spans="1:8" ht="15.75" x14ac:dyDescent="0.25">
      <c r="A31" s="55"/>
      <c r="B31" s="56"/>
      <c r="C31" s="64" t="s">
        <v>171</v>
      </c>
      <c r="D31" s="75"/>
      <c r="E31" s="75"/>
      <c r="F31" s="229"/>
      <c r="G31" s="197"/>
      <c r="H31" s="156"/>
    </row>
    <row r="32" spans="1:8" ht="15.75" x14ac:dyDescent="0.25">
      <c r="A32" s="55">
        <v>2212</v>
      </c>
      <c r="B32" s="56">
        <v>6121</v>
      </c>
      <c r="C32" s="64" t="s">
        <v>100</v>
      </c>
      <c r="D32" s="75"/>
      <c r="E32" s="75"/>
      <c r="F32" s="229"/>
      <c r="G32" s="197"/>
      <c r="H32" s="156"/>
    </row>
    <row r="33" spans="1:9" s="2" customFormat="1" x14ac:dyDescent="0.2">
      <c r="A33" s="55"/>
      <c r="B33" s="56"/>
      <c r="C33" s="80" t="s">
        <v>321</v>
      </c>
      <c r="D33" s="142">
        <v>200</v>
      </c>
      <c r="E33" s="142">
        <v>200</v>
      </c>
      <c r="F33" s="230">
        <f>11495+101946.35+20115+31460</f>
        <v>165016.35</v>
      </c>
      <c r="G33" s="216">
        <v>0</v>
      </c>
      <c r="H33" s="208"/>
      <c r="I33" s="11"/>
    </row>
    <row r="34" spans="1:9" s="2" customFormat="1" x14ac:dyDescent="0.2">
      <c r="A34" s="55"/>
      <c r="B34" s="56"/>
      <c r="C34" s="80" t="s">
        <v>250</v>
      </c>
      <c r="D34" s="142">
        <f t="shared" ref="D34:E34" si="0">302-27</f>
        <v>275</v>
      </c>
      <c r="E34" s="142">
        <f t="shared" si="0"/>
        <v>275</v>
      </c>
      <c r="F34" s="230">
        <v>0</v>
      </c>
      <c r="G34" s="216">
        <v>213</v>
      </c>
      <c r="H34" s="208"/>
      <c r="I34" s="11"/>
    </row>
    <row r="35" spans="1:9" s="2" customFormat="1" x14ac:dyDescent="0.2">
      <c r="A35" s="55"/>
      <c r="B35" s="56"/>
      <c r="C35" s="80" t="s">
        <v>251</v>
      </c>
      <c r="D35" s="142">
        <v>0</v>
      </c>
      <c r="E35" s="142">
        <v>212.9</v>
      </c>
      <c r="F35" s="230">
        <v>0</v>
      </c>
      <c r="G35" s="216">
        <v>0</v>
      </c>
      <c r="H35" s="208"/>
      <c r="I35" s="11"/>
    </row>
    <row r="36" spans="1:9" s="2" customFormat="1" ht="30" x14ac:dyDescent="0.2">
      <c r="A36" s="55"/>
      <c r="B36" s="56"/>
      <c r="C36" s="80" t="s">
        <v>215</v>
      </c>
      <c r="D36" s="142">
        <v>1035</v>
      </c>
      <c r="E36" s="142">
        <f>1035-1035</f>
        <v>0</v>
      </c>
      <c r="F36" s="230">
        <v>0</v>
      </c>
      <c r="G36" s="216">
        <v>1035</v>
      </c>
      <c r="H36" s="208"/>
      <c r="I36" s="11"/>
    </row>
    <row r="37" spans="1:9" s="2" customFormat="1" ht="30" x14ac:dyDescent="0.2">
      <c r="A37" s="55"/>
      <c r="B37" s="56"/>
      <c r="C37" s="80" t="s">
        <v>141</v>
      </c>
      <c r="D37" s="142">
        <v>0</v>
      </c>
      <c r="E37" s="142">
        <v>1035.0999999999999</v>
      </c>
      <c r="F37" s="230">
        <v>0</v>
      </c>
      <c r="G37" s="216">
        <v>0</v>
      </c>
      <c r="H37" s="208"/>
      <c r="I37" s="11"/>
    </row>
    <row r="38" spans="1:9" s="2" customFormat="1" ht="15.75" x14ac:dyDescent="0.25">
      <c r="A38" s="55">
        <v>2212</v>
      </c>
      <c r="B38" s="56">
        <v>6121</v>
      </c>
      <c r="C38" s="64" t="s">
        <v>109</v>
      </c>
      <c r="D38" s="75"/>
      <c r="E38" s="75"/>
      <c r="F38" s="229"/>
      <c r="G38" s="197"/>
      <c r="H38" s="156"/>
      <c r="I38" s="11"/>
    </row>
    <row r="39" spans="1:9" s="2" customFormat="1" ht="30" x14ac:dyDescent="0.2">
      <c r="A39" s="55"/>
      <c r="B39" s="56"/>
      <c r="C39" s="80" t="s">
        <v>336</v>
      </c>
      <c r="D39" s="142">
        <v>0</v>
      </c>
      <c r="E39" s="142">
        <v>166</v>
      </c>
      <c r="F39" s="230">
        <f>15730+111664.02+38402.98</f>
        <v>165797</v>
      </c>
      <c r="G39" s="216">
        <v>0</v>
      </c>
      <c r="H39" s="208"/>
      <c r="I39" s="11"/>
    </row>
    <row r="40" spans="1:9" s="2" customFormat="1" x14ac:dyDescent="0.2">
      <c r="A40" s="55"/>
      <c r="B40" s="56"/>
      <c r="C40" s="80" t="s">
        <v>335</v>
      </c>
      <c r="D40" s="142">
        <v>0</v>
      </c>
      <c r="E40" s="142">
        <v>389.5</v>
      </c>
      <c r="F40" s="230">
        <v>389467.31</v>
      </c>
      <c r="G40" s="216">
        <v>0</v>
      </c>
      <c r="H40" s="208"/>
      <c r="I40" s="11"/>
    </row>
    <row r="41" spans="1:9" s="2" customFormat="1" ht="30" x14ac:dyDescent="0.2">
      <c r="A41" s="55"/>
      <c r="B41" s="56"/>
      <c r="C41" s="80" t="s">
        <v>372</v>
      </c>
      <c r="D41" s="142">
        <v>0</v>
      </c>
      <c r="E41" s="142">
        <v>980</v>
      </c>
      <c r="F41" s="230">
        <v>0</v>
      </c>
      <c r="G41" s="216">
        <v>0</v>
      </c>
      <c r="H41" s="208"/>
      <c r="I41" s="11"/>
    </row>
    <row r="42" spans="1:9" s="2" customFormat="1" ht="30" x14ac:dyDescent="0.2">
      <c r="A42" s="55"/>
      <c r="B42" s="56"/>
      <c r="C42" s="80" t="s">
        <v>312</v>
      </c>
      <c r="D42" s="142">
        <v>0</v>
      </c>
      <c r="E42" s="142">
        <v>1000</v>
      </c>
      <c r="F42" s="230">
        <v>796444.52</v>
      </c>
      <c r="G42" s="216">
        <v>0</v>
      </c>
      <c r="H42" s="208"/>
      <c r="I42" s="11"/>
    </row>
    <row r="43" spans="1:9" s="2" customFormat="1" ht="15.75" x14ac:dyDescent="0.25">
      <c r="A43" s="27">
        <v>2212</v>
      </c>
      <c r="B43" s="10"/>
      <c r="C43" s="65" t="s">
        <v>7</v>
      </c>
      <c r="D43" s="72">
        <f>SUM(D7:D42)</f>
        <v>6393</v>
      </c>
      <c r="E43" s="72">
        <f>SUM(E7:E42)</f>
        <v>8975.5</v>
      </c>
      <c r="F43" s="231">
        <f>SUM(F7:F42)</f>
        <v>5234635.5399999991</v>
      </c>
      <c r="G43" s="217">
        <f>SUM(G7:G42)</f>
        <v>5164</v>
      </c>
      <c r="H43" s="157">
        <f>G43</f>
        <v>5164</v>
      </c>
      <c r="I43" s="11"/>
    </row>
    <row r="44" spans="1:9" s="2" customFormat="1" x14ac:dyDescent="0.2">
      <c r="A44" s="8"/>
      <c r="B44" s="10"/>
      <c r="C44" s="66"/>
      <c r="D44" s="75"/>
      <c r="E44" s="75"/>
      <c r="F44" s="229"/>
      <c r="G44" s="197"/>
      <c r="H44" s="156"/>
      <c r="I44" s="11"/>
    </row>
    <row r="45" spans="1:9" s="2" customFormat="1" x14ac:dyDescent="0.2">
      <c r="A45" s="8">
        <v>2310</v>
      </c>
      <c r="B45" s="10">
        <v>5171</v>
      </c>
      <c r="C45" s="66" t="s">
        <v>6</v>
      </c>
      <c r="D45" s="75">
        <v>50</v>
      </c>
      <c r="E45" s="75">
        <v>50</v>
      </c>
      <c r="F45" s="229">
        <v>0</v>
      </c>
      <c r="G45" s="197">
        <v>50</v>
      </c>
      <c r="H45" s="156"/>
      <c r="I45" s="11"/>
    </row>
    <row r="46" spans="1:9" s="2" customFormat="1" ht="15.75" x14ac:dyDescent="0.25">
      <c r="A46" s="27">
        <v>2310</v>
      </c>
      <c r="B46" s="28"/>
      <c r="C46" s="65" t="s">
        <v>8</v>
      </c>
      <c r="D46" s="76">
        <f t="shared" ref="D46:E46" si="1">SUM(D45:D45)</f>
        <v>50</v>
      </c>
      <c r="E46" s="76">
        <f t="shared" si="1"/>
        <v>50</v>
      </c>
      <c r="F46" s="232">
        <f>SUM(F45:F45)</f>
        <v>0</v>
      </c>
      <c r="G46" s="198">
        <f>SUM(G45)</f>
        <v>50</v>
      </c>
      <c r="H46" s="157">
        <f>G46</f>
        <v>50</v>
      </c>
      <c r="I46" s="11"/>
    </row>
    <row r="47" spans="1:9" s="2" customFormat="1" x14ac:dyDescent="0.2">
      <c r="A47" s="8"/>
      <c r="B47" s="10"/>
      <c r="C47" s="66"/>
      <c r="D47" s="75"/>
      <c r="E47" s="75"/>
      <c r="F47" s="229"/>
      <c r="G47" s="197"/>
      <c r="H47" s="156"/>
      <c r="I47" s="11"/>
    </row>
    <row r="48" spans="1:9" s="2" customFormat="1" x14ac:dyDescent="0.2">
      <c r="A48" s="8">
        <v>2321</v>
      </c>
      <c r="B48" s="10">
        <v>5139</v>
      </c>
      <c r="C48" s="66" t="s">
        <v>4</v>
      </c>
      <c r="D48" s="75">
        <v>2</v>
      </c>
      <c r="E48" s="75">
        <v>2</v>
      </c>
      <c r="F48" s="229">
        <v>0</v>
      </c>
      <c r="G48" s="197">
        <v>2</v>
      </c>
      <c r="H48" s="156"/>
      <c r="I48" s="11"/>
    </row>
    <row r="49" spans="1:9" s="2" customFormat="1" x14ac:dyDescent="0.2">
      <c r="A49" s="8">
        <v>2321</v>
      </c>
      <c r="B49" s="10">
        <v>5169</v>
      </c>
      <c r="C49" s="66" t="s">
        <v>127</v>
      </c>
      <c r="D49" s="75">
        <v>10</v>
      </c>
      <c r="E49" s="75">
        <v>10</v>
      </c>
      <c r="F49" s="229">
        <v>0</v>
      </c>
      <c r="G49" s="197">
        <v>10</v>
      </c>
      <c r="H49" s="156"/>
      <c r="I49" s="11"/>
    </row>
    <row r="50" spans="1:9" x14ac:dyDescent="0.2">
      <c r="A50" s="8">
        <v>2321</v>
      </c>
      <c r="B50" s="10">
        <v>5171</v>
      </c>
      <c r="C50" s="66" t="s">
        <v>120</v>
      </c>
      <c r="D50" s="75">
        <v>48</v>
      </c>
      <c r="E50" s="75">
        <v>48</v>
      </c>
      <c r="F50" s="229">
        <v>54203.16</v>
      </c>
      <c r="G50" s="197">
        <v>50</v>
      </c>
      <c r="H50" s="156"/>
    </row>
    <row r="51" spans="1:9" x14ac:dyDescent="0.2">
      <c r="A51" s="8">
        <v>2321</v>
      </c>
      <c r="B51" s="10">
        <v>6121</v>
      </c>
      <c r="C51" s="80" t="s">
        <v>309</v>
      </c>
      <c r="D51" s="142">
        <v>0</v>
      </c>
      <c r="E51" s="142">
        <v>470</v>
      </c>
      <c r="F51" s="230">
        <v>0</v>
      </c>
      <c r="G51" s="216">
        <v>470</v>
      </c>
      <c r="H51" s="208"/>
    </row>
    <row r="52" spans="1:9" ht="15.75" x14ac:dyDescent="0.25">
      <c r="A52" s="27">
        <v>2321</v>
      </c>
      <c r="B52" s="28"/>
      <c r="C52" s="65" t="s">
        <v>9</v>
      </c>
      <c r="D52" s="72">
        <f>SUM(D48:D51)</f>
        <v>60</v>
      </c>
      <c r="E52" s="72">
        <f>SUM(E48:E51)</f>
        <v>530</v>
      </c>
      <c r="F52" s="231">
        <f>SUM(F48:F51)</f>
        <v>54203.16</v>
      </c>
      <c r="G52" s="198">
        <f>SUM(G48:G51)</f>
        <v>532</v>
      </c>
      <c r="H52" s="157">
        <f>G52</f>
        <v>532</v>
      </c>
    </row>
    <row r="53" spans="1:9" x14ac:dyDescent="0.2">
      <c r="A53" s="8"/>
      <c r="B53" s="10"/>
      <c r="C53" s="66"/>
      <c r="D53" s="75"/>
      <c r="E53" s="75"/>
      <c r="F53" s="229"/>
      <c r="G53" s="197"/>
      <c r="H53" s="156"/>
    </row>
    <row r="54" spans="1:9" x14ac:dyDescent="0.2">
      <c r="A54" s="8">
        <v>2334</v>
      </c>
      <c r="B54" s="52">
        <v>5139</v>
      </c>
      <c r="C54" s="66" t="s">
        <v>4</v>
      </c>
      <c r="D54" s="75">
        <v>5</v>
      </c>
      <c r="E54" s="75">
        <v>5</v>
      </c>
      <c r="F54" s="229">
        <v>0</v>
      </c>
      <c r="G54" s="197">
        <v>5</v>
      </c>
      <c r="H54" s="156"/>
    </row>
    <row r="55" spans="1:9" x14ac:dyDescent="0.2">
      <c r="A55" s="55">
        <v>2334</v>
      </c>
      <c r="B55" s="56">
        <v>5154</v>
      </c>
      <c r="C55" s="63" t="s">
        <v>337</v>
      </c>
      <c r="D55" s="75">
        <v>5</v>
      </c>
      <c r="E55" s="75">
        <v>5</v>
      </c>
      <c r="F55" s="229">
        <v>0</v>
      </c>
      <c r="G55" s="197">
        <v>0</v>
      </c>
      <c r="H55" s="156"/>
    </row>
    <row r="56" spans="1:9" x14ac:dyDescent="0.2">
      <c r="A56" s="55">
        <v>2334</v>
      </c>
      <c r="B56" s="56">
        <v>5169</v>
      </c>
      <c r="C56" s="63" t="s">
        <v>137</v>
      </c>
      <c r="D56" s="75">
        <v>25</v>
      </c>
      <c r="E56" s="75">
        <v>25</v>
      </c>
      <c r="F56" s="229">
        <v>0</v>
      </c>
      <c r="G56" s="197">
        <v>25</v>
      </c>
      <c r="H56" s="156"/>
    </row>
    <row r="57" spans="1:9" x14ac:dyDescent="0.2">
      <c r="A57" s="55">
        <v>2334</v>
      </c>
      <c r="B57" s="56">
        <v>5171</v>
      </c>
      <c r="C57" s="63" t="s">
        <v>64</v>
      </c>
      <c r="D57" s="75">
        <v>15</v>
      </c>
      <c r="E57" s="75">
        <v>15</v>
      </c>
      <c r="F57" s="229">
        <v>0</v>
      </c>
      <c r="G57" s="197">
        <v>15</v>
      </c>
      <c r="H57" s="156"/>
    </row>
    <row r="58" spans="1:9" ht="30" x14ac:dyDescent="0.2">
      <c r="A58" s="55"/>
      <c r="B58" s="56"/>
      <c r="C58" s="63" t="s">
        <v>138</v>
      </c>
      <c r="D58" s="75">
        <v>100</v>
      </c>
      <c r="E58" s="75">
        <v>100</v>
      </c>
      <c r="F58" s="229">
        <v>0</v>
      </c>
      <c r="G58" s="197">
        <v>100</v>
      </c>
      <c r="H58" s="156"/>
    </row>
    <row r="59" spans="1:9" x14ac:dyDescent="0.2">
      <c r="A59" s="55">
        <v>2334</v>
      </c>
      <c r="B59" s="56">
        <v>6121</v>
      </c>
      <c r="C59" s="111" t="s">
        <v>172</v>
      </c>
      <c r="D59" s="142">
        <v>200</v>
      </c>
      <c r="E59" s="142">
        <f>200-70-130</f>
        <v>0</v>
      </c>
      <c r="F59" s="230">
        <v>0</v>
      </c>
      <c r="G59" s="197">
        <v>0</v>
      </c>
      <c r="H59" s="156"/>
    </row>
    <row r="60" spans="1:9" ht="15.75" x14ac:dyDescent="0.25">
      <c r="A60" s="27">
        <v>2334</v>
      </c>
      <c r="B60" s="28"/>
      <c r="C60" s="65" t="s">
        <v>346</v>
      </c>
      <c r="D60" s="72">
        <f>SUM(D54:D59)</f>
        <v>350</v>
      </c>
      <c r="E60" s="72">
        <f>SUM(E54:E59)</f>
        <v>150</v>
      </c>
      <c r="F60" s="231">
        <f>SUM(F54:F59)</f>
        <v>0</v>
      </c>
      <c r="G60" s="198">
        <f>SUM(G54:G59)</f>
        <v>145</v>
      </c>
      <c r="H60" s="157">
        <f>G60</f>
        <v>145</v>
      </c>
    </row>
    <row r="61" spans="1:9" ht="15.75" x14ac:dyDescent="0.25">
      <c r="A61" s="27"/>
      <c r="B61" s="28"/>
      <c r="C61" s="65"/>
      <c r="D61" s="72"/>
      <c r="E61" s="72"/>
      <c r="F61" s="231"/>
      <c r="G61" s="198"/>
      <c r="H61" s="157"/>
    </row>
    <row r="62" spans="1:9" ht="15.75" x14ac:dyDescent="0.25">
      <c r="A62" s="30">
        <v>3111</v>
      </c>
      <c r="B62" s="10"/>
      <c r="C62" s="67" t="s">
        <v>347</v>
      </c>
      <c r="D62" s="75"/>
      <c r="E62" s="75"/>
      <c r="F62" s="229"/>
      <c r="G62" s="197"/>
      <c r="H62" s="156"/>
    </row>
    <row r="63" spans="1:9" x14ac:dyDescent="0.2">
      <c r="A63" s="55">
        <v>3111</v>
      </c>
      <c r="B63" s="56">
        <v>5194</v>
      </c>
      <c r="C63" s="53" t="s">
        <v>178</v>
      </c>
      <c r="D63" s="75">
        <v>8</v>
      </c>
      <c r="E63" s="75">
        <v>8</v>
      </c>
      <c r="F63" s="229">
        <v>4185</v>
      </c>
      <c r="G63" s="197">
        <v>8</v>
      </c>
      <c r="H63" s="156"/>
    </row>
    <row r="64" spans="1:9" x14ac:dyDescent="0.2">
      <c r="A64" s="55">
        <v>3111</v>
      </c>
      <c r="B64" s="56">
        <v>5331</v>
      </c>
      <c r="C64" s="53" t="s">
        <v>349</v>
      </c>
      <c r="D64" s="75">
        <v>1768</v>
      </c>
      <c r="E64" s="75">
        <v>1768</v>
      </c>
      <c r="F64" s="229">
        <v>1473334</v>
      </c>
      <c r="G64" s="197">
        <v>1900</v>
      </c>
      <c r="H64" s="156"/>
    </row>
    <row r="65" spans="1:11" x14ac:dyDescent="0.2">
      <c r="A65" s="55">
        <v>3111</v>
      </c>
      <c r="B65" s="56">
        <v>5336</v>
      </c>
      <c r="C65" s="53" t="s">
        <v>351</v>
      </c>
      <c r="D65" s="75">
        <v>0</v>
      </c>
      <c r="E65" s="75">
        <v>0</v>
      </c>
      <c r="F65" s="229">
        <v>0</v>
      </c>
      <c r="G65" s="197">
        <v>0</v>
      </c>
      <c r="H65" s="156"/>
    </row>
    <row r="66" spans="1:11" ht="30" x14ac:dyDescent="0.2">
      <c r="A66" s="55">
        <v>3111</v>
      </c>
      <c r="B66" s="56">
        <v>5336</v>
      </c>
      <c r="C66" s="53" t="s">
        <v>254</v>
      </c>
      <c r="D66" s="75">
        <v>0</v>
      </c>
      <c r="E66" s="75">
        <f>565.3-300</f>
        <v>265.29999999999995</v>
      </c>
      <c r="F66" s="229">
        <v>79631</v>
      </c>
      <c r="G66" s="197">
        <v>0</v>
      </c>
      <c r="H66" s="156"/>
    </row>
    <row r="67" spans="1:11" ht="30" x14ac:dyDescent="0.2">
      <c r="A67" s="55">
        <v>3111</v>
      </c>
      <c r="B67" s="56">
        <v>5336</v>
      </c>
      <c r="C67" s="53" t="s">
        <v>277</v>
      </c>
      <c r="D67" s="75">
        <v>0</v>
      </c>
      <c r="E67" s="75">
        <v>300</v>
      </c>
      <c r="F67" s="229">
        <v>147333</v>
      </c>
      <c r="G67" s="197">
        <v>0</v>
      </c>
      <c r="H67" s="156"/>
    </row>
    <row r="68" spans="1:11" ht="30" x14ac:dyDescent="0.2">
      <c r="A68" s="55">
        <v>3111</v>
      </c>
      <c r="B68" s="56">
        <v>5336</v>
      </c>
      <c r="C68" s="66" t="s">
        <v>257</v>
      </c>
      <c r="D68" s="75">
        <v>0</v>
      </c>
      <c r="E68" s="75">
        <v>513.6</v>
      </c>
      <c r="F68" s="229">
        <v>513600</v>
      </c>
      <c r="G68" s="197">
        <v>0</v>
      </c>
      <c r="H68" s="156"/>
    </row>
    <row r="69" spans="1:11" x14ac:dyDescent="0.2">
      <c r="A69" s="55">
        <v>3111</v>
      </c>
      <c r="B69" s="56">
        <v>5336</v>
      </c>
      <c r="C69" s="66" t="s">
        <v>350</v>
      </c>
      <c r="D69" s="75">
        <v>0</v>
      </c>
      <c r="E69" s="75">
        <v>899.4</v>
      </c>
      <c r="F69" s="229">
        <f>209233.78+690116.22</f>
        <v>899350</v>
      </c>
      <c r="G69" s="197">
        <v>0</v>
      </c>
      <c r="H69" s="156"/>
    </row>
    <row r="70" spans="1:11" ht="30" x14ac:dyDescent="0.2">
      <c r="A70" s="55">
        <v>3111</v>
      </c>
      <c r="B70" s="56">
        <v>5901</v>
      </c>
      <c r="C70" s="53" t="s">
        <v>252</v>
      </c>
      <c r="D70" s="75">
        <v>499</v>
      </c>
      <c r="E70" s="75">
        <v>499</v>
      </c>
      <c r="F70" s="229">
        <v>0</v>
      </c>
      <c r="G70" s="197">
        <v>165</v>
      </c>
      <c r="H70" s="156"/>
    </row>
    <row r="71" spans="1:11" ht="15.75" x14ac:dyDescent="0.25">
      <c r="A71" s="55"/>
      <c r="B71" s="56"/>
      <c r="C71" s="95" t="s">
        <v>343</v>
      </c>
      <c r="D71" s="75"/>
      <c r="E71" s="75"/>
      <c r="F71" s="229"/>
      <c r="G71" s="197"/>
      <c r="H71" s="156"/>
    </row>
    <row r="72" spans="1:11" ht="30" x14ac:dyDescent="0.2">
      <c r="A72" s="55">
        <v>3111</v>
      </c>
      <c r="B72" s="56">
        <v>6121</v>
      </c>
      <c r="C72" s="112" t="s">
        <v>345</v>
      </c>
      <c r="D72" s="142">
        <v>5000</v>
      </c>
      <c r="E72" s="142">
        <v>5000</v>
      </c>
      <c r="F72" s="230">
        <v>0</v>
      </c>
      <c r="G72" s="216"/>
      <c r="H72" s="208"/>
    </row>
    <row r="73" spans="1:11" x14ac:dyDescent="0.2">
      <c r="A73" s="55">
        <v>3111</v>
      </c>
      <c r="B73" s="56">
        <v>6121</v>
      </c>
      <c r="C73" s="112" t="s">
        <v>338</v>
      </c>
      <c r="D73" s="142">
        <v>0</v>
      </c>
      <c r="E73" s="142">
        <v>10000</v>
      </c>
      <c r="F73" s="230">
        <v>3483103.58</v>
      </c>
      <c r="G73" s="216">
        <v>0</v>
      </c>
      <c r="H73" s="208"/>
    </row>
    <row r="74" spans="1:11" ht="30" x14ac:dyDescent="0.2">
      <c r="A74" s="55">
        <v>3111</v>
      </c>
      <c r="B74" s="56">
        <v>6121</v>
      </c>
      <c r="C74" s="112" t="s">
        <v>344</v>
      </c>
      <c r="D74" s="142"/>
      <c r="E74" s="142"/>
      <c r="F74" s="230"/>
      <c r="G74" s="216">
        <v>6517</v>
      </c>
      <c r="H74" s="208"/>
    </row>
    <row r="75" spans="1:11" ht="15.75" x14ac:dyDescent="0.25">
      <c r="A75" s="27">
        <v>3111</v>
      </c>
      <c r="B75" s="28"/>
      <c r="C75" s="65" t="s">
        <v>67</v>
      </c>
      <c r="D75" s="76">
        <f>SUM(D63:D74)</f>
        <v>7275</v>
      </c>
      <c r="E75" s="76">
        <f>SUM(E63:E74)</f>
        <v>19253.3</v>
      </c>
      <c r="F75" s="231">
        <f>SUM(F63:F74)</f>
        <v>6600536.5800000001</v>
      </c>
      <c r="G75" s="198">
        <f>SUM(G63:G74)</f>
        <v>8590</v>
      </c>
      <c r="H75" s="157">
        <f>G75</f>
        <v>8590</v>
      </c>
    </row>
    <row r="76" spans="1:11" ht="15.75" x14ac:dyDescent="0.25">
      <c r="A76" s="27"/>
      <c r="B76" s="28"/>
      <c r="C76" s="65"/>
      <c r="D76" s="75"/>
      <c r="E76" s="75"/>
      <c r="F76" s="232"/>
      <c r="G76" s="197"/>
      <c r="H76" s="156"/>
    </row>
    <row r="77" spans="1:11" ht="15.75" x14ac:dyDescent="0.25">
      <c r="A77" s="27">
        <v>3113</v>
      </c>
      <c r="B77" s="28"/>
      <c r="C77" s="65" t="s">
        <v>348</v>
      </c>
      <c r="D77" s="75"/>
      <c r="E77" s="75"/>
      <c r="F77" s="232"/>
      <c r="G77" s="197"/>
      <c r="H77" s="156"/>
    </row>
    <row r="78" spans="1:11" s="6" customFormat="1" x14ac:dyDescent="0.2">
      <c r="A78" s="55">
        <v>3113</v>
      </c>
      <c r="B78" s="56">
        <v>5169</v>
      </c>
      <c r="C78" s="53" t="s">
        <v>37</v>
      </c>
      <c r="D78" s="75">
        <v>20</v>
      </c>
      <c r="E78" s="75">
        <v>20</v>
      </c>
      <c r="F78" s="229">
        <v>0</v>
      </c>
      <c r="G78" s="197">
        <v>0</v>
      </c>
      <c r="H78" s="156"/>
      <c r="I78" s="9"/>
      <c r="K78"/>
    </row>
    <row r="79" spans="1:11" s="6" customFormat="1" x14ac:dyDescent="0.2">
      <c r="A79" s="55">
        <v>3113</v>
      </c>
      <c r="B79" s="56">
        <v>5171</v>
      </c>
      <c r="C79" s="53" t="s">
        <v>6</v>
      </c>
      <c r="D79" s="75">
        <v>10</v>
      </c>
      <c r="E79" s="75">
        <v>10</v>
      </c>
      <c r="F79" s="229">
        <v>0</v>
      </c>
      <c r="G79" s="197">
        <v>0</v>
      </c>
      <c r="H79" s="156"/>
      <c r="I79" s="9"/>
      <c r="K79"/>
    </row>
    <row r="80" spans="1:11" s="6" customFormat="1" ht="30" x14ac:dyDescent="0.2">
      <c r="A80" s="55">
        <v>3113</v>
      </c>
      <c r="B80" s="56">
        <v>5171</v>
      </c>
      <c r="C80" s="66" t="s">
        <v>264</v>
      </c>
      <c r="D80" s="75">
        <v>0</v>
      </c>
      <c r="E80" s="75">
        <v>100</v>
      </c>
      <c r="F80" s="229">
        <v>100000</v>
      </c>
      <c r="G80" s="197">
        <v>0</v>
      </c>
      <c r="H80" s="156"/>
      <c r="I80" s="9"/>
      <c r="K80"/>
    </row>
    <row r="81" spans="1:11" s="6" customFormat="1" ht="30" x14ac:dyDescent="0.2">
      <c r="A81" s="55">
        <v>3113</v>
      </c>
      <c r="B81" s="56">
        <v>5194</v>
      </c>
      <c r="C81" s="53" t="s">
        <v>212</v>
      </c>
      <c r="D81" s="75">
        <v>35</v>
      </c>
      <c r="E81" s="75">
        <v>35</v>
      </c>
      <c r="F81" s="229">
        <v>33455</v>
      </c>
      <c r="G81" s="197">
        <v>60</v>
      </c>
      <c r="H81" s="156"/>
      <c r="I81" s="9"/>
      <c r="K81"/>
    </row>
    <row r="82" spans="1:11" s="6" customFormat="1" ht="30" x14ac:dyDescent="0.2">
      <c r="A82" s="55">
        <v>3113</v>
      </c>
      <c r="B82" s="56">
        <v>5331</v>
      </c>
      <c r="C82" s="53" t="s">
        <v>113</v>
      </c>
      <c r="D82" s="75">
        <v>6260</v>
      </c>
      <c r="E82" s="75">
        <v>6260</v>
      </c>
      <c r="F82" s="229">
        <v>5216666</v>
      </c>
      <c r="G82" s="197">
        <v>6260</v>
      </c>
      <c r="H82" s="156"/>
      <c r="I82" s="9"/>
      <c r="K82"/>
    </row>
    <row r="83" spans="1:11" s="2" customFormat="1" x14ac:dyDescent="0.2">
      <c r="A83" s="55">
        <v>3113</v>
      </c>
      <c r="B83" s="56">
        <v>5336</v>
      </c>
      <c r="C83" s="168" t="s">
        <v>148</v>
      </c>
      <c r="D83" s="75">
        <v>0</v>
      </c>
      <c r="E83" s="75">
        <v>1159.0999999999999</v>
      </c>
      <c r="F83" s="229">
        <v>1159081.25</v>
      </c>
      <c r="G83" s="197">
        <v>0</v>
      </c>
      <c r="H83" s="156"/>
      <c r="I83" s="11"/>
    </row>
    <row r="84" spans="1:11" s="2" customFormat="1" x14ac:dyDescent="0.2">
      <c r="A84" s="55">
        <v>3113</v>
      </c>
      <c r="B84" s="56">
        <v>5336</v>
      </c>
      <c r="C84" s="53" t="s">
        <v>149</v>
      </c>
      <c r="D84" s="75">
        <v>0</v>
      </c>
      <c r="E84" s="75">
        <v>1159.0999999999999</v>
      </c>
      <c r="F84" s="233">
        <v>1159081.25</v>
      </c>
      <c r="G84" s="197">
        <v>0</v>
      </c>
      <c r="H84" s="156"/>
      <c r="I84" s="11"/>
    </row>
    <row r="85" spans="1:11" s="2" customFormat="1" x14ac:dyDescent="0.2">
      <c r="A85" s="55">
        <v>3113</v>
      </c>
      <c r="B85" s="56">
        <v>5336</v>
      </c>
      <c r="C85" s="66" t="s">
        <v>245</v>
      </c>
      <c r="D85" s="75">
        <v>0</v>
      </c>
      <c r="E85" s="75">
        <v>200</v>
      </c>
      <c r="F85" s="229">
        <v>176918.41</v>
      </c>
      <c r="G85" s="197">
        <v>0</v>
      </c>
      <c r="H85" s="156"/>
      <c r="I85" s="11"/>
    </row>
    <row r="86" spans="1:11" s="2" customFormat="1" x14ac:dyDescent="0.2">
      <c r="A86" s="55">
        <v>3113</v>
      </c>
      <c r="B86" s="56">
        <v>5336</v>
      </c>
      <c r="C86" s="63" t="s">
        <v>246</v>
      </c>
      <c r="D86" s="75">
        <v>0</v>
      </c>
      <c r="E86" s="75">
        <v>250</v>
      </c>
      <c r="F86" s="229">
        <v>221148.02</v>
      </c>
      <c r="G86" s="197">
        <v>0</v>
      </c>
      <c r="H86" s="156"/>
      <c r="I86" s="11"/>
    </row>
    <row r="87" spans="1:11" s="2" customFormat="1" x14ac:dyDescent="0.2">
      <c r="A87" s="55">
        <v>3113</v>
      </c>
      <c r="B87" s="56">
        <v>6356</v>
      </c>
      <c r="C87" s="170" t="s">
        <v>243</v>
      </c>
      <c r="D87" s="174">
        <v>0</v>
      </c>
      <c r="E87" s="174">
        <v>240</v>
      </c>
      <c r="F87" s="234">
        <v>223081.59</v>
      </c>
      <c r="G87" s="197">
        <v>0</v>
      </c>
      <c r="H87" s="156"/>
      <c r="I87" s="11"/>
    </row>
    <row r="88" spans="1:11" s="2" customFormat="1" x14ac:dyDescent="0.2">
      <c r="A88" s="55">
        <v>3113</v>
      </c>
      <c r="B88" s="56">
        <v>6356</v>
      </c>
      <c r="C88" s="170" t="s">
        <v>244</v>
      </c>
      <c r="D88" s="174">
        <v>0</v>
      </c>
      <c r="E88" s="174">
        <v>300</v>
      </c>
      <c r="F88" s="234">
        <v>278851.98</v>
      </c>
      <c r="G88" s="197">
        <v>0</v>
      </c>
      <c r="H88" s="156"/>
      <c r="I88" s="11"/>
    </row>
    <row r="89" spans="1:11" s="2" customFormat="1" x14ac:dyDescent="0.2">
      <c r="A89" s="55">
        <v>3113</v>
      </c>
      <c r="B89" s="56">
        <v>5336</v>
      </c>
      <c r="C89" s="53" t="s">
        <v>352</v>
      </c>
      <c r="D89" s="75">
        <v>0</v>
      </c>
      <c r="E89" s="75">
        <v>14.6</v>
      </c>
      <c r="F89" s="229">
        <v>14560</v>
      </c>
      <c r="G89" s="197">
        <v>0</v>
      </c>
      <c r="H89" s="156"/>
      <c r="I89" s="11"/>
    </row>
    <row r="90" spans="1:11" s="2" customFormat="1" ht="30" x14ac:dyDescent="0.2">
      <c r="A90" s="55">
        <v>3113</v>
      </c>
      <c r="B90" s="56">
        <v>5336</v>
      </c>
      <c r="C90" s="53" t="s">
        <v>253</v>
      </c>
      <c r="D90" s="75">
        <v>0</v>
      </c>
      <c r="E90" s="75">
        <f>1369.4-697.3</f>
        <v>672.10000000000014</v>
      </c>
      <c r="F90" s="229">
        <v>0</v>
      </c>
      <c r="G90" s="197">
        <v>0</v>
      </c>
      <c r="H90" s="156"/>
      <c r="I90" s="11"/>
    </row>
    <row r="91" spans="1:11" s="2" customFormat="1" ht="30" x14ac:dyDescent="0.2">
      <c r="A91" s="55">
        <v>3113</v>
      </c>
      <c r="B91" s="56">
        <v>5336</v>
      </c>
      <c r="C91" s="53" t="s">
        <v>277</v>
      </c>
      <c r="D91" s="75">
        <v>0</v>
      </c>
      <c r="E91" s="75">
        <v>697.3</v>
      </c>
      <c r="F91" s="229">
        <v>521667</v>
      </c>
      <c r="G91" s="197">
        <v>0</v>
      </c>
      <c r="H91" s="156"/>
      <c r="I91" s="11"/>
    </row>
    <row r="92" spans="1:11" s="2" customFormat="1" ht="30" x14ac:dyDescent="0.2">
      <c r="A92" s="55">
        <v>3113</v>
      </c>
      <c r="B92" s="56">
        <v>5336</v>
      </c>
      <c r="C92" s="66" t="s">
        <v>257</v>
      </c>
      <c r="D92" s="75">
        <v>0</v>
      </c>
      <c r="E92" s="75">
        <v>1961.6</v>
      </c>
      <c r="F92" s="229">
        <v>1961600</v>
      </c>
      <c r="G92" s="197">
        <v>0</v>
      </c>
      <c r="H92" s="156"/>
      <c r="I92" s="11"/>
    </row>
    <row r="93" spans="1:11" s="2" customFormat="1" x14ac:dyDescent="0.2">
      <c r="A93" s="55">
        <v>3113</v>
      </c>
      <c r="B93" s="56">
        <v>5336</v>
      </c>
      <c r="C93" s="66" t="s">
        <v>260</v>
      </c>
      <c r="D93" s="75">
        <v>0</v>
      </c>
      <c r="E93" s="75">
        <v>85</v>
      </c>
      <c r="F93" s="229">
        <v>85000</v>
      </c>
      <c r="G93" s="197">
        <v>0</v>
      </c>
      <c r="H93" s="156"/>
      <c r="I93" s="11"/>
    </row>
    <row r="94" spans="1:11" s="2" customFormat="1" x14ac:dyDescent="0.2">
      <c r="A94" s="55">
        <v>3113</v>
      </c>
      <c r="B94" s="56">
        <v>5336</v>
      </c>
      <c r="C94" s="66" t="s">
        <v>266</v>
      </c>
      <c r="D94" s="75">
        <v>0</v>
      </c>
      <c r="E94" s="75">
        <v>235</v>
      </c>
      <c r="F94" s="229">
        <v>235000</v>
      </c>
      <c r="G94" s="197">
        <v>0</v>
      </c>
      <c r="H94" s="156"/>
      <c r="I94" s="11"/>
    </row>
    <row r="95" spans="1:11" s="2" customFormat="1" ht="30" x14ac:dyDescent="0.2">
      <c r="A95" s="55">
        <v>3113</v>
      </c>
      <c r="B95" s="56">
        <v>5901</v>
      </c>
      <c r="C95" s="53" t="s">
        <v>252</v>
      </c>
      <c r="D95" s="75">
        <v>1110</v>
      </c>
      <c r="E95" s="75">
        <v>1110</v>
      </c>
      <c r="F95" s="229">
        <v>0</v>
      </c>
      <c r="G95" s="197">
        <v>550.6</v>
      </c>
      <c r="H95" s="156"/>
      <c r="I95" s="11"/>
    </row>
    <row r="96" spans="1:11" s="6" customFormat="1" x14ac:dyDescent="0.2">
      <c r="A96" s="55"/>
      <c r="B96" s="56"/>
      <c r="C96" s="53"/>
      <c r="D96" s="75"/>
      <c r="E96" s="75"/>
      <c r="F96" s="229"/>
      <c r="G96" s="197"/>
      <c r="H96" s="156"/>
      <c r="I96" s="9"/>
      <c r="K96"/>
    </row>
    <row r="97" spans="1:11" s="6" customFormat="1" ht="15.75" x14ac:dyDescent="0.25">
      <c r="A97" s="55">
        <v>3113</v>
      </c>
      <c r="B97" s="56">
        <v>6121</v>
      </c>
      <c r="C97" s="95" t="s">
        <v>353</v>
      </c>
      <c r="D97" s="75"/>
      <c r="E97" s="75"/>
      <c r="F97" s="235"/>
      <c r="G97" s="197"/>
      <c r="H97" s="156"/>
      <c r="I97" s="9"/>
      <c r="K97"/>
    </row>
    <row r="98" spans="1:11" x14ac:dyDescent="0.2">
      <c r="A98" s="55">
        <v>3113</v>
      </c>
      <c r="B98" s="56">
        <v>6121</v>
      </c>
      <c r="C98" s="111" t="s">
        <v>151</v>
      </c>
      <c r="D98" s="75"/>
      <c r="E98" s="75"/>
      <c r="F98" s="229"/>
      <c r="G98" s="197"/>
      <c r="H98" s="156"/>
    </row>
    <row r="99" spans="1:11" x14ac:dyDescent="0.2">
      <c r="A99" s="55"/>
      <c r="B99" s="56"/>
      <c r="C99" s="111" t="s">
        <v>217</v>
      </c>
      <c r="D99" s="142">
        <v>25000</v>
      </c>
      <c r="E99" s="142">
        <f>25000-24000</f>
        <v>1000</v>
      </c>
      <c r="F99" s="230">
        <v>0</v>
      </c>
      <c r="G99" s="216">
        <f>24831.8-320</f>
        <v>24511.8</v>
      </c>
      <c r="H99" s="208"/>
      <c r="I99" s="300"/>
      <c r="J99" s="300"/>
    </row>
    <row r="100" spans="1:11" s="6" customFormat="1" x14ac:dyDescent="0.2">
      <c r="A100" s="55"/>
      <c r="B100" s="56"/>
      <c r="C100" s="111" t="s">
        <v>232</v>
      </c>
      <c r="D100" s="142">
        <v>0</v>
      </c>
      <c r="E100" s="142">
        <f>10000+14831.8</f>
        <v>24831.8</v>
      </c>
      <c r="F100" s="230">
        <v>319440</v>
      </c>
      <c r="G100" s="216">
        <v>0</v>
      </c>
      <c r="H100" s="208"/>
      <c r="I100" s="9"/>
      <c r="K100"/>
    </row>
    <row r="101" spans="1:11" s="6" customFormat="1" ht="15.75" x14ac:dyDescent="0.25">
      <c r="A101" s="30">
        <v>3113</v>
      </c>
      <c r="B101" s="31"/>
      <c r="C101" s="67" t="s">
        <v>58</v>
      </c>
      <c r="D101" s="76">
        <f>SUM(D78:D100)</f>
        <v>32435</v>
      </c>
      <c r="E101" s="76">
        <f>SUM(E78:E100)</f>
        <v>40340.6</v>
      </c>
      <c r="F101" s="231">
        <f>SUM(F78:F100)</f>
        <v>11705550.5</v>
      </c>
      <c r="G101" s="198">
        <f>SUM(G78:G100)</f>
        <v>31382.400000000001</v>
      </c>
      <c r="H101" s="157">
        <f>G101</f>
        <v>31382.400000000001</v>
      </c>
      <c r="I101" s="9"/>
      <c r="K101"/>
    </row>
    <row r="102" spans="1:11" ht="15.75" x14ac:dyDescent="0.25">
      <c r="A102" s="27"/>
      <c r="B102" s="28"/>
      <c r="C102" s="65"/>
      <c r="D102" s="75"/>
      <c r="E102" s="75"/>
      <c r="F102" s="229"/>
      <c r="G102" s="197"/>
      <c r="H102" s="156"/>
    </row>
    <row r="103" spans="1:11" x14ac:dyDescent="0.2">
      <c r="A103" s="29">
        <v>3314</v>
      </c>
      <c r="B103" s="59">
        <v>5011</v>
      </c>
      <c r="C103" s="62" t="s">
        <v>14</v>
      </c>
      <c r="D103" s="75">
        <v>510</v>
      </c>
      <c r="E103" s="75">
        <v>510</v>
      </c>
      <c r="F103" s="229">
        <v>424280</v>
      </c>
      <c r="G103" s="197">
        <v>510</v>
      </c>
      <c r="H103" s="156"/>
    </row>
    <row r="104" spans="1:11" s="2" customFormat="1" x14ac:dyDescent="0.2">
      <c r="A104" s="60">
        <v>3314</v>
      </c>
      <c r="B104" s="61">
        <v>5021</v>
      </c>
      <c r="C104" s="113" t="s">
        <v>17</v>
      </c>
      <c r="D104" s="75">
        <v>30</v>
      </c>
      <c r="E104" s="75">
        <v>30</v>
      </c>
      <c r="F104" s="229">
        <v>10800</v>
      </c>
      <c r="G104" s="197">
        <v>30</v>
      </c>
      <c r="H104" s="156"/>
      <c r="I104" s="11"/>
    </row>
    <row r="105" spans="1:11" s="2" customFormat="1" x14ac:dyDescent="0.2">
      <c r="A105" s="60">
        <v>3314</v>
      </c>
      <c r="B105" s="61">
        <v>5031</v>
      </c>
      <c r="C105" s="53" t="s">
        <v>144</v>
      </c>
      <c r="D105" s="75">
        <v>127</v>
      </c>
      <c r="E105" s="75">
        <v>127</v>
      </c>
      <c r="F105" s="229">
        <v>105228</v>
      </c>
      <c r="G105" s="197">
        <v>127</v>
      </c>
      <c r="H105" s="156"/>
      <c r="I105" s="11"/>
    </row>
    <row r="106" spans="1:11" s="2" customFormat="1" x14ac:dyDescent="0.2">
      <c r="A106" s="60">
        <v>3314</v>
      </c>
      <c r="B106" s="61">
        <v>5032</v>
      </c>
      <c r="C106" s="113" t="s">
        <v>33</v>
      </c>
      <c r="D106" s="75">
        <v>47</v>
      </c>
      <c r="E106" s="75">
        <v>47</v>
      </c>
      <c r="F106" s="229">
        <v>38188</v>
      </c>
      <c r="G106" s="197">
        <v>47</v>
      </c>
      <c r="H106" s="156"/>
      <c r="I106" s="11"/>
    </row>
    <row r="107" spans="1:11" s="2" customFormat="1" x14ac:dyDescent="0.2">
      <c r="A107" s="60">
        <v>3314</v>
      </c>
      <c r="B107" s="61">
        <v>5136</v>
      </c>
      <c r="C107" s="53" t="s">
        <v>186</v>
      </c>
      <c r="D107" s="75">
        <v>56</v>
      </c>
      <c r="E107" s="75">
        <v>56</v>
      </c>
      <c r="F107" s="229">
        <v>47075</v>
      </c>
      <c r="G107" s="197">
        <v>90</v>
      </c>
      <c r="H107" s="156"/>
      <c r="I107" s="11"/>
    </row>
    <row r="108" spans="1:11" s="2" customFormat="1" x14ac:dyDescent="0.2">
      <c r="A108" s="60"/>
      <c r="B108" s="61"/>
      <c r="C108" s="113" t="s">
        <v>187</v>
      </c>
      <c r="D108" s="75">
        <v>0</v>
      </c>
      <c r="E108" s="75">
        <v>10.5</v>
      </c>
      <c r="F108" s="229">
        <v>6845.68</v>
      </c>
      <c r="G108" s="197">
        <v>0</v>
      </c>
      <c r="H108" s="156"/>
      <c r="I108" s="11"/>
    </row>
    <row r="109" spans="1:11" s="2" customFormat="1" x14ac:dyDescent="0.2">
      <c r="A109" s="60">
        <v>3314</v>
      </c>
      <c r="B109" s="61">
        <v>5137</v>
      </c>
      <c r="C109" s="113" t="s">
        <v>35</v>
      </c>
      <c r="D109" s="75">
        <v>15</v>
      </c>
      <c r="E109" s="75">
        <v>15</v>
      </c>
      <c r="F109" s="229">
        <v>4859</v>
      </c>
      <c r="G109" s="197">
        <v>15</v>
      </c>
      <c r="H109" s="156"/>
      <c r="I109" s="11"/>
    </row>
    <row r="110" spans="1:11" s="2" customFormat="1" x14ac:dyDescent="0.2">
      <c r="A110" s="55">
        <v>3314</v>
      </c>
      <c r="B110" s="56">
        <v>5139</v>
      </c>
      <c r="C110" s="53" t="s">
        <v>110</v>
      </c>
      <c r="D110" s="75">
        <v>8</v>
      </c>
      <c r="E110" s="75">
        <v>8</v>
      </c>
      <c r="F110" s="229">
        <v>0</v>
      </c>
      <c r="G110" s="197">
        <v>8</v>
      </c>
      <c r="H110" s="156"/>
      <c r="I110" s="11"/>
    </row>
    <row r="111" spans="1:11" s="2" customFormat="1" x14ac:dyDescent="0.2">
      <c r="A111" s="55">
        <v>3314</v>
      </c>
      <c r="B111" s="56">
        <v>5151</v>
      </c>
      <c r="C111" s="53" t="s">
        <v>10</v>
      </c>
      <c r="D111" s="75">
        <v>18</v>
      </c>
      <c r="E111" s="75">
        <v>18</v>
      </c>
      <c r="F111" s="229">
        <v>13940</v>
      </c>
      <c r="G111" s="197">
        <v>18</v>
      </c>
      <c r="H111" s="156"/>
      <c r="I111" s="11"/>
    </row>
    <row r="112" spans="1:11" s="2" customFormat="1" x14ac:dyDescent="0.2">
      <c r="A112" s="55">
        <v>3314</v>
      </c>
      <c r="B112" s="56">
        <v>5153</v>
      </c>
      <c r="C112" s="53" t="s">
        <v>125</v>
      </c>
      <c r="D112" s="75">
        <v>170</v>
      </c>
      <c r="E112" s="75">
        <v>170</v>
      </c>
      <c r="F112" s="229">
        <v>174200</v>
      </c>
      <c r="G112" s="197">
        <v>180</v>
      </c>
      <c r="H112" s="156"/>
      <c r="I112" s="11"/>
    </row>
    <row r="113" spans="1:11" s="2" customFormat="1" x14ac:dyDescent="0.2">
      <c r="A113" s="55">
        <v>3314</v>
      </c>
      <c r="B113" s="56">
        <v>5154</v>
      </c>
      <c r="C113" s="53" t="s">
        <v>12</v>
      </c>
      <c r="D113" s="75">
        <v>45</v>
      </c>
      <c r="E113" s="75">
        <v>45</v>
      </c>
      <c r="F113" s="229">
        <v>33720</v>
      </c>
      <c r="G113" s="197">
        <v>50</v>
      </c>
      <c r="H113" s="156"/>
      <c r="I113" s="11"/>
    </row>
    <row r="114" spans="1:11" s="2" customFormat="1" x14ac:dyDescent="0.2">
      <c r="A114" s="55">
        <v>3314</v>
      </c>
      <c r="B114" s="56">
        <v>5162</v>
      </c>
      <c r="C114" s="53" t="s">
        <v>102</v>
      </c>
      <c r="D114" s="75">
        <v>12</v>
      </c>
      <c r="E114" s="75">
        <v>12</v>
      </c>
      <c r="F114" s="229">
        <v>9814.2000000000007</v>
      </c>
      <c r="G114" s="197">
        <v>12</v>
      </c>
      <c r="H114" s="156"/>
      <c r="I114" s="11"/>
    </row>
    <row r="115" spans="1:11" s="2" customFormat="1" x14ac:dyDescent="0.2">
      <c r="A115" s="55">
        <v>3314</v>
      </c>
      <c r="B115" s="56">
        <v>5168</v>
      </c>
      <c r="C115" s="53" t="s">
        <v>74</v>
      </c>
      <c r="D115" s="75">
        <v>20</v>
      </c>
      <c r="E115" s="75">
        <v>20</v>
      </c>
      <c r="F115" s="229">
        <v>7500</v>
      </c>
      <c r="G115" s="197">
        <v>20</v>
      </c>
      <c r="H115" s="156"/>
      <c r="I115" s="11"/>
    </row>
    <row r="116" spans="1:11" s="2" customFormat="1" ht="30" x14ac:dyDescent="0.2">
      <c r="A116" s="55">
        <v>3314</v>
      </c>
      <c r="B116" s="56">
        <v>5169</v>
      </c>
      <c r="C116" s="53" t="s">
        <v>354</v>
      </c>
      <c r="D116" s="75">
        <v>25</v>
      </c>
      <c r="E116" s="75">
        <v>25</v>
      </c>
      <c r="F116" s="229">
        <v>0</v>
      </c>
      <c r="G116" s="197">
        <v>75</v>
      </c>
      <c r="H116" s="156"/>
      <c r="I116" s="11"/>
    </row>
    <row r="117" spans="1:11" s="2" customFormat="1" ht="45" x14ac:dyDescent="0.2">
      <c r="A117" s="55">
        <v>3314</v>
      </c>
      <c r="B117" s="56">
        <v>5171</v>
      </c>
      <c r="C117" s="53" t="s">
        <v>355</v>
      </c>
      <c r="D117" s="75">
        <v>25</v>
      </c>
      <c r="E117" s="75">
        <v>25</v>
      </c>
      <c r="F117" s="229">
        <v>9800.23</v>
      </c>
      <c r="G117" s="197">
        <v>270</v>
      </c>
      <c r="H117" s="156"/>
      <c r="I117" s="11"/>
    </row>
    <row r="118" spans="1:11" s="2" customFormat="1" x14ac:dyDescent="0.2">
      <c r="A118" s="55">
        <v>3314</v>
      </c>
      <c r="B118" s="56">
        <v>5172</v>
      </c>
      <c r="C118" s="53" t="s">
        <v>190</v>
      </c>
      <c r="D118" s="75">
        <v>7</v>
      </c>
      <c r="E118" s="75">
        <v>7</v>
      </c>
      <c r="F118" s="229">
        <v>0</v>
      </c>
      <c r="G118" s="197">
        <v>0</v>
      </c>
      <c r="H118" s="156"/>
      <c r="I118" s="11"/>
    </row>
    <row r="119" spans="1:11" s="3" customFormat="1" ht="15.75" x14ac:dyDescent="0.25">
      <c r="A119" s="27">
        <v>3314</v>
      </c>
      <c r="B119" s="28"/>
      <c r="C119" s="65" t="s">
        <v>15</v>
      </c>
      <c r="D119" s="72">
        <f>SUM(D103:D118)</f>
        <v>1115</v>
      </c>
      <c r="E119" s="72">
        <f>SUM(E103:E118)</f>
        <v>1125.5</v>
      </c>
      <c r="F119" s="231">
        <f>SUM(F103:F118)</f>
        <v>886250.11</v>
      </c>
      <c r="G119" s="198">
        <f>SUM(G103:G118)</f>
        <v>1452</v>
      </c>
      <c r="H119" s="157">
        <f>G119</f>
        <v>1452</v>
      </c>
      <c r="I119" s="302"/>
      <c r="K119"/>
    </row>
    <row r="120" spans="1:11" s="3" customFormat="1" ht="15.75" x14ac:dyDescent="0.25">
      <c r="A120" s="27"/>
      <c r="B120" s="28"/>
      <c r="C120" s="66"/>
      <c r="D120" s="75"/>
      <c r="E120" s="75"/>
      <c r="F120" s="231"/>
      <c r="G120" s="197"/>
      <c r="H120" s="156"/>
      <c r="I120" s="302"/>
      <c r="K120"/>
    </row>
    <row r="121" spans="1:11" s="2" customFormat="1" x14ac:dyDescent="0.2">
      <c r="A121" s="8">
        <v>3319</v>
      </c>
      <c r="B121" s="52">
        <v>5021</v>
      </c>
      <c r="C121" s="71" t="s">
        <v>17</v>
      </c>
      <c r="D121" s="75">
        <v>80</v>
      </c>
      <c r="E121" s="75">
        <v>80</v>
      </c>
      <c r="F121" s="229">
        <v>26475</v>
      </c>
      <c r="G121" s="197">
        <v>80</v>
      </c>
      <c r="H121" s="156"/>
      <c r="I121" s="11"/>
    </row>
    <row r="122" spans="1:11" s="2" customFormat="1" x14ac:dyDescent="0.2">
      <c r="A122" s="55">
        <v>3319</v>
      </c>
      <c r="B122" s="56">
        <v>5041</v>
      </c>
      <c r="C122" s="53" t="s">
        <v>89</v>
      </c>
      <c r="D122" s="75">
        <v>3</v>
      </c>
      <c r="E122" s="75">
        <v>3</v>
      </c>
      <c r="F122" s="229">
        <v>4548.51</v>
      </c>
      <c r="G122" s="197">
        <v>6</v>
      </c>
      <c r="H122" s="156"/>
      <c r="I122" s="11"/>
    </row>
    <row r="123" spans="1:11" s="2" customFormat="1" x14ac:dyDescent="0.2">
      <c r="A123" s="55">
        <v>3319</v>
      </c>
      <c r="B123" s="56">
        <v>5137</v>
      </c>
      <c r="C123" s="53" t="s">
        <v>36</v>
      </c>
      <c r="D123" s="75">
        <v>20</v>
      </c>
      <c r="E123" s="75">
        <v>20</v>
      </c>
      <c r="F123" s="229">
        <v>0</v>
      </c>
      <c r="G123" s="197">
        <v>15</v>
      </c>
      <c r="H123" s="156"/>
      <c r="I123" s="11"/>
    </row>
    <row r="124" spans="1:11" s="2" customFormat="1" x14ac:dyDescent="0.2">
      <c r="A124" s="55">
        <v>3319</v>
      </c>
      <c r="B124" s="56">
        <v>5139</v>
      </c>
      <c r="C124" s="53" t="s">
        <v>122</v>
      </c>
      <c r="D124" s="75">
        <v>20</v>
      </c>
      <c r="E124" s="75">
        <f>20+10</f>
        <v>30</v>
      </c>
      <c r="F124" s="229">
        <v>4115</v>
      </c>
      <c r="G124" s="197">
        <v>20</v>
      </c>
      <c r="H124" s="156"/>
      <c r="I124" s="11"/>
    </row>
    <row r="125" spans="1:11" s="2" customFormat="1" x14ac:dyDescent="0.2">
      <c r="A125" s="55">
        <v>3319</v>
      </c>
      <c r="B125" s="56">
        <v>5169</v>
      </c>
      <c r="C125" s="53" t="s">
        <v>199</v>
      </c>
      <c r="D125" s="75">
        <v>950</v>
      </c>
      <c r="E125" s="75">
        <f>950+25.8+110</f>
        <v>1085.8</v>
      </c>
      <c r="F125" s="229">
        <f>1006285.03-41660-130000-110000</f>
        <v>724625.03</v>
      </c>
      <c r="G125" s="197">
        <v>950</v>
      </c>
      <c r="H125" s="156"/>
      <c r="I125" s="11"/>
    </row>
    <row r="126" spans="1:11" s="2" customFormat="1" x14ac:dyDescent="0.2">
      <c r="A126" s="55">
        <v>3319</v>
      </c>
      <c r="B126" s="56">
        <v>5169</v>
      </c>
      <c r="C126" s="53" t="s">
        <v>176</v>
      </c>
      <c r="D126" s="75">
        <v>130</v>
      </c>
      <c r="E126" s="75">
        <v>130</v>
      </c>
      <c r="F126" s="229">
        <v>130000</v>
      </c>
      <c r="G126" s="197">
        <v>130</v>
      </c>
      <c r="H126" s="156"/>
      <c r="I126" s="11"/>
    </row>
    <row r="127" spans="1:11" s="2" customFormat="1" x14ac:dyDescent="0.2">
      <c r="A127" s="55">
        <v>3319</v>
      </c>
      <c r="B127" s="56">
        <v>5169</v>
      </c>
      <c r="C127" s="53" t="s">
        <v>123</v>
      </c>
      <c r="D127" s="75">
        <v>60</v>
      </c>
      <c r="E127" s="75">
        <v>60</v>
      </c>
      <c r="F127" s="229">
        <f>19580+22080</f>
        <v>41660</v>
      </c>
      <c r="G127" s="197">
        <v>60</v>
      </c>
      <c r="H127" s="156"/>
      <c r="I127" s="11"/>
    </row>
    <row r="128" spans="1:11" s="2" customFormat="1" x14ac:dyDescent="0.2">
      <c r="A128" s="55">
        <v>3319</v>
      </c>
      <c r="B128" s="56">
        <v>5169</v>
      </c>
      <c r="C128" s="53" t="s">
        <v>284</v>
      </c>
      <c r="D128" s="75">
        <v>110</v>
      </c>
      <c r="E128" s="75">
        <v>110</v>
      </c>
      <c r="F128" s="229">
        <v>110000</v>
      </c>
      <c r="G128" s="197">
        <v>110</v>
      </c>
      <c r="H128" s="156"/>
      <c r="I128" s="11"/>
    </row>
    <row r="129" spans="1:11" s="2" customFormat="1" x14ac:dyDescent="0.2">
      <c r="A129" s="55">
        <v>3319</v>
      </c>
      <c r="B129" s="56">
        <v>5175</v>
      </c>
      <c r="C129" s="53" t="s">
        <v>13</v>
      </c>
      <c r="D129" s="75">
        <v>10</v>
      </c>
      <c r="E129" s="75">
        <v>10</v>
      </c>
      <c r="F129" s="229">
        <v>5117</v>
      </c>
      <c r="G129" s="197">
        <v>10</v>
      </c>
      <c r="H129" s="156"/>
      <c r="I129" s="11"/>
    </row>
    <row r="130" spans="1:11" s="2" customFormat="1" ht="30" x14ac:dyDescent="0.2">
      <c r="A130" s="55">
        <v>3319</v>
      </c>
      <c r="B130" s="56">
        <v>5194</v>
      </c>
      <c r="C130" s="53" t="s">
        <v>213</v>
      </c>
      <c r="D130" s="75">
        <v>30</v>
      </c>
      <c r="E130" s="75">
        <f>30+5</f>
        <v>35</v>
      </c>
      <c r="F130" s="229">
        <v>17852</v>
      </c>
      <c r="G130" s="197">
        <v>30</v>
      </c>
      <c r="H130" s="156"/>
      <c r="I130" s="11"/>
    </row>
    <row r="131" spans="1:11" s="2" customFormat="1" ht="30" x14ac:dyDescent="0.2">
      <c r="A131" s="55">
        <v>3319</v>
      </c>
      <c r="B131" s="56">
        <v>5219</v>
      </c>
      <c r="C131" s="53" t="s">
        <v>124</v>
      </c>
      <c r="D131" s="75">
        <v>30</v>
      </c>
      <c r="E131" s="75">
        <v>30</v>
      </c>
      <c r="F131" s="229">
        <f>15000+15000</f>
        <v>30000</v>
      </c>
      <c r="G131" s="197">
        <v>0</v>
      </c>
      <c r="H131" s="156"/>
      <c r="I131" s="11"/>
    </row>
    <row r="132" spans="1:11" s="2" customFormat="1" x14ac:dyDescent="0.2">
      <c r="A132" s="55">
        <v>3319</v>
      </c>
      <c r="B132" s="56">
        <v>5222</v>
      </c>
      <c r="C132" s="53" t="s">
        <v>150</v>
      </c>
      <c r="D132" s="75">
        <v>32</v>
      </c>
      <c r="E132" s="75">
        <v>22</v>
      </c>
      <c r="F132" s="229">
        <v>0</v>
      </c>
      <c r="G132" s="197">
        <v>30</v>
      </c>
      <c r="H132" s="156"/>
      <c r="I132" s="11"/>
    </row>
    <row r="133" spans="1:11" s="2" customFormat="1" x14ac:dyDescent="0.2">
      <c r="A133" s="55">
        <v>3319</v>
      </c>
      <c r="B133" s="56">
        <v>5222</v>
      </c>
      <c r="C133" s="53" t="s">
        <v>255</v>
      </c>
      <c r="D133" s="75">
        <v>0</v>
      </c>
      <c r="E133" s="75">
        <v>10</v>
      </c>
      <c r="F133" s="229">
        <v>10000</v>
      </c>
      <c r="G133" s="197">
        <v>0</v>
      </c>
      <c r="H133" s="156"/>
      <c r="I133" s="11"/>
    </row>
    <row r="134" spans="1:11" s="2" customFormat="1" ht="30" x14ac:dyDescent="0.2">
      <c r="A134" s="55">
        <v>3319</v>
      </c>
      <c r="B134" s="56">
        <v>5339</v>
      </c>
      <c r="C134" s="53" t="s">
        <v>359</v>
      </c>
      <c r="D134" s="75">
        <v>0</v>
      </c>
      <c r="E134" s="75">
        <v>10</v>
      </c>
      <c r="F134" s="229">
        <v>10000</v>
      </c>
      <c r="G134" s="197">
        <v>10</v>
      </c>
      <c r="H134" s="156"/>
      <c r="I134" s="11"/>
    </row>
    <row r="135" spans="1:11" s="2" customFormat="1" x14ac:dyDescent="0.2">
      <c r="A135" s="55">
        <v>3319</v>
      </c>
      <c r="B135" s="56">
        <v>5492</v>
      </c>
      <c r="C135" s="53" t="s">
        <v>198</v>
      </c>
      <c r="D135" s="75">
        <v>15</v>
      </c>
      <c r="E135" s="75">
        <v>15</v>
      </c>
      <c r="F135" s="229">
        <f>5000+3000</f>
        <v>8000</v>
      </c>
      <c r="G135" s="197">
        <v>15</v>
      </c>
      <c r="H135" s="156"/>
      <c r="I135" s="11"/>
    </row>
    <row r="136" spans="1:11" s="2" customFormat="1" x14ac:dyDescent="0.2">
      <c r="A136" s="55">
        <v>3319</v>
      </c>
      <c r="B136" s="56">
        <v>5499</v>
      </c>
      <c r="C136" s="53" t="s">
        <v>393</v>
      </c>
      <c r="D136" s="75">
        <v>350</v>
      </c>
      <c r="E136" s="75">
        <v>350</v>
      </c>
      <c r="F136" s="229">
        <v>254270</v>
      </c>
      <c r="G136" s="197">
        <v>330</v>
      </c>
      <c r="H136" s="156"/>
      <c r="I136" s="11"/>
    </row>
    <row r="137" spans="1:11" s="3" customFormat="1" ht="15.75" x14ac:dyDescent="0.25">
      <c r="A137" s="27">
        <v>3319</v>
      </c>
      <c r="B137" s="28"/>
      <c r="C137" s="65" t="s">
        <v>16</v>
      </c>
      <c r="D137" s="72">
        <f>SUM(D121:D136)</f>
        <v>1840</v>
      </c>
      <c r="E137" s="72">
        <f>SUM(E121:E136)</f>
        <v>2000.8</v>
      </c>
      <c r="F137" s="231">
        <f>SUM(F121:F136)</f>
        <v>1376662.54</v>
      </c>
      <c r="G137" s="198">
        <f>SUM(G121:G136)</f>
        <v>1796</v>
      </c>
      <c r="H137" s="157">
        <f>G137</f>
        <v>1796</v>
      </c>
      <c r="I137" s="302"/>
      <c r="K137"/>
    </row>
    <row r="138" spans="1:11" x14ac:dyDescent="0.2">
      <c r="A138" s="8"/>
      <c r="B138" s="10"/>
      <c r="C138" s="66"/>
      <c r="D138" s="75"/>
      <c r="E138" s="75"/>
      <c r="F138" s="229"/>
      <c r="G138" s="197"/>
      <c r="H138" s="156"/>
    </row>
    <row r="139" spans="1:11" ht="30" x14ac:dyDescent="0.2">
      <c r="A139" s="8">
        <v>3322</v>
      </c>
      <c r="B139" s="10">
        <v>5169</v>
      </c>
      <c r="C139" s="66" t="s">
        <v>356</v>
      </c>
      <c r="D139" s="75">
        <v>0</v>
      </c>
      <c r="E139" s="75">
        <v>38.299999999999997</v>
      </c>
      <c r="F139" s="229">
        <v>38300</v>
      </c>
      <c r="G139" s="197">
        <v>0</v>
      </c>
      <c r="H139" s="156"/>
    </row>
    <row r="140" spans="1:11" ht="30" x14ac:dyDescent="0.2">
      <c r="A140" s="8">
        <v>3322</v>
      </c>
      <c r="B140" s="10">
        <v>5171</v>
      </c>
      <c r="C140" s="66" t="s">
        <v>357</v>
      </c>
      <c r="D140" s="75">
        <v>200</v>
      </c>
      <c r="E140" s="75">
        <f>200-38.3</f>
        <v>161.69999999999999</v>
      </c>
      <c r="F140" s="229">
        <v>21214.81</v>
      </c>
      <c r="G140" s="197">
        <v>100</v>
      </c>
      <c r="H140" s="156"/>
    </row>
    <row r="141" spans="1:11" x14ac:dyDescent="0.2">
      <c r="A141" s="8">
        <v>3322</v>
      </c>
      <c r="B141" s="10">
        <v>6121</v>
      </c>
      <c r="C141" s="111" t="s">
        <v>358</v>
      </c>
      <c r="D141" s="75"/>
      <c r="E141" s="75"/>
      <c r="F141" s="229"/>
      <c r="G141" s="216">
        <v>100</v>
      </c>
      <c r="H141" s="208"/>
    </row>
    <row r="142" spans="1:11" ht="15.75" x14ac:dyDescent="0.25">
      <c r="A142" s="27">
        <v>3322</v>
      </c>
      <c r="B142" s="10"/>
      <c r="C142" s="65" t="s">
        <v>376</v>
      </c>
      <c r="D142" s="72">
        <f>SUM(D139:D141)</f>
        <v>200</v>
      </c>
      <c r="E142" s="72">
        <f>SUM(E139:E141)</f>
        <v>200</v>
      </c>
      <c r="F142" s="231">
        <f>SUM(F139:F141)</f>
        <v>59514.81</v>
      </c>
      <c r="G142" s="198">
        <f>SUM(G139:G141)</f>
        <v>200</v>
      </c>
      <c r="H142" s="157">
        <f>G142</f>
        <v>200</v>
      </c>
    </row>
    <row r="143" spans="1:11" ht="15.75" x14ac:dyDescent="0.25">
      <c r="A143" s="27"/>
      <c r="B143" s="10"/>
      <c r="C143" s="65"/>
      <c r="D143" s="72"/>
      <c r="E143" s="72"/>
      <c r="F143" s="231"/>
      <c r="G143" s="198"/>
      <c r="H143" s="156"/>
    </row>
    <row r="144" spans="1:11" ht="30" x14ac:dyDescent="0.2">
      <c r="A144" s="8">
        <v>3326</v>
      </c>
      <c r="B144" s="10">
        <v>6121</v>
      </c>
      <c r="C144" s="66" t="s">
        <v>306</v>
      </c>
      <c r="D144" s="75">
        <v>0</v>
      </c>
      <c r="E144" s="75">
        <f>183.3+37</f>
        <v>220.3</v>
      </c>
      <c r="F144" s="229">
        <f>67881</f>
        <v>67881</v>
      </c>
      <c r="G144" s="197">
        <v>0</v>
      </c>
      <c r="H144" s="156"/>
    </row>
    <row r="145" spans="1:11" ht="30" x14ac:dyDescent="0.2">
      <c r="A145" s="8">
        <v>3326</v>
      </c>
      <c r="B145" s="10">
        <v>5137</v>
      </c>
      <c r="C145" s="53" t="s">
        <v>315</v>
      </c>
      <c r="D145" s="75">
        <v>0</v>
      </c>
      <c r="E145" s="75">
        <v>75</v>
      </c>
      <c r="F145" s="229">
        <v>0</v>
      </c>
      <c r="G145" s="197">
        <v>0</v>
      </c>
      <c r="H145" s="156"/>
    </row>
    <row r="146" spans="1:11" x14ac:dyDescent="0.2">
      <c r="A146" s="8">
        <v>3326</v>
      </c>
      <c r="B146" s="10">
        <v>5169</v>
      </c>
      <c r="C146" s="53" t="s">
        <v>316</v>
      </c>
      <c r="D146" s="75">
        <v>0</v>
      </c>
      <c r="E146" s="75">
        <v>43</v>
      </c>
      <c r="F146" s="229">
        <v>0</v>
      </c>
      <c r="G146" s="197">
        <v>0</v>
      </c>
      <c r="H146" s="156"/>
    </row>
    <row r="147" spans="1:11" ht="31.5" x14ac:dyDescent="0.25">
      <c r="A147" s="30">
        <v>3326</v>
      </c>
      <c r="B147" s="31"/>
      <c r="C147" s="67" t="s">
        <v>305</v>
      </c>
      <c r="D147" s="76">
        <f>SUM(D144:D146)</f>
        <v>0</v>
      </c>
      <c r="E147" s="76">
        <f t="shared" ref="E147:F147" si="2">SUM(E144:E146)</f>
        <v>338.3</v>
      </c>
      <c r="F147" s="157">
        <f t="shared" si="2"/>
        <v>67881</v>
      </c>
      <c r="G147" s="198">
        <f>SUM(G144:G146)</f>
        <v>0</v>
      </c>
      <c r="H147" s="157">
        <f>G147</f>
        <v>0</v>
      </c>
    </row>
    <row r="148" spans="1:11" ht="15.75" x14ac:dyDescent="0.25">
      <c r="A148" s="27"/>
      <c r="B148" s="10"/>
      <c r="C148" s="65"/>
      <c r="D148" s="72"/>
      <c r="E148" s="72"/>
      <c r="F148" s="231"/>
      <c r="G148" s="198"/>
      <c r="H148" s="156"/>
    </row>
    <row r="149" spans="1:11" x14ac:dyDescent="0.2">
      <c r="A149" s="8">
        <v>3330</v>
      </c>
      <c r="B149" s="10">
        <v>5223</v>
      </c>
      <c r="C149" s="66" t="s">
        <v>307</v>
      </c>
      <c r="D149" s="75">
        <v>0</v>
      </c>
      <c r="E149" s="75">
        <v>200</v>
      </c>
      <c r="F149" s="229">
        <v>200000</v>
      </c>
      <c r="G149" s="197">
        <v>0</v>
      </c>
      <c r="H149" s="156"/>
    </row>
    <row r="150" spans="1:11" ht="15.75" x14ac:dyDescent="0.25">
      <c r="A150" s="27">
        <v>3330</v>
      </c>
      <c r="B150" s="10"/>
      <c r="C150" s="65" t="s">
        <v>308</v>
      </c>
      <c r="D150" s="72">
        <f>SUM(D149)</f>
        <v>0</v>
      </c>
      <c r="E150" s="72">
        <f t="shared" ref="E150:F150" si="3">SUM(E149)</f>
        <v>200</v>
      </c>
      <c r="F150" s="231">
        <f t="shared" si="3"/>
        <v>200000</v>
      </c>
      <c r="G150" s="198">
        <f>SUM(G149)</f>
        <v>0</v>
      </c>
      <c r="H150" s="157">
        <f>G150</f>
        <v>0</v>
      </c>
    </row>
    <row r="151" spans="1:11" ht="15.75" x14ac:dyDescent="0.25">
      <c r="A151" s="27"/>
      <c r="B151" s="10"/>
      <c r="C151" s="65"/>
      <c r="D151" s="75"/>
      <c r="E151" s="75"/>
      <c r="F151" s="232"/>
      <c r="G151" s="197"/>
      <c r="H151" s="156"/>
    </row>
    <row r="152" spans="1:11" s="6" customFormat="1" x14ac:dyDescent="0.2">
      <c r="A152" s="8">
        <v>3412</v>
      </c>
      <c r="B152" s="52">
        <v>5229</v>
      </c>
      <c r="C152" s="71" t="s">
        <v>202</v>
      </c>
      <c r="D152" s="75">
        <v>300</v>
      </c>
      <c r="E152" s="75">
        <v>300</v>
      </c>
      <c r="F152" s="229">
        <v>300000</v>
      </c>
      <c r="G152" s="197">
        <v>300</v>
      </c>
      <c r="H152" s="156"/>
      <c r="I152" s="9"/>
      <c r="K152"/>
    </row>
    <row r="153" spans="1:11" s="6" customFormat="1" x14ac:dyDescent="0.2">
      <c r="A153" s="55">
        <v>3412</v>
      </c>
      <c r="B153" s="56">
        <v>6121</v>
      </c>
      <c r="C153" s="111" t="s">
        <v>233</v>
      </c>
      <c r="D153" s="142">
        <v>30000</v>
      </c>
      <c r="E153" s="142">
        <v>30000</v>
      </c>
      <c r="F153" s="230">
        <v>2030638</v>
      </c>
      <c r="G153" s="216">
        <v>64000</v>
      </c>
      <c r="H153" s="208"/>
      <c r="I153" s="9"/>
      <c r="K153"/>
    </row>
    <row r="154" spans="1:11" s="4" customFormat="1" ht="15.75" x14ac:dyDescent="0.25">
      <c r="A154" s="30">
        <v>3412</v>
      </c>
      <c r="B154" s="31"/>
      <c r="C154" s="67" t="s">
        <v>54</v>
      </c>
      <c r="D154" s="76">
        <f>SUM(D152:D153)</f>
        <v>30300</v>
      </c>
      <c r="E154" s="76">
        <f>SUM(E152:E153)</f>
        <v>30300</v>
      </c>
      <c r="F154" s="232">
        <f>SUM(F152:F153)</f>
        <v>2330638</v>
      </c>
      <c r="G154" s="198">
        <f>SUM(G152:G153)</f>
        <v>64300</v>
      </c>
      <c r="H154" s="157">
        <f>G154</f>
        <v>64300</v>
      </c>
      <c r="I154" s="302"/>
      <c r="K154"/>
    </row>
    <row r="155" spans="1:11" s="6" customFormat="1" x14ac:dyDescent="0.2">
      <c r="A155" s="8"/>
      <c r="B155" s="10"/>
      <c r="C155" s="66"/>
      <c r="D155" s="75"/>
      <c r="E155" s="75"/>
      <c r="F155" s="229"/>
      <c r="G155" s="197"/>
      <c r="H155" s="156"/>
      <c r="I155" s="9"/>
      <c r="K155"/>
    </row>
    <row r="156" spans="1:11" s="6" customFormat="1" x14ac:dyDescent="0.2">
      <c r="A156" s="8">
        <v>3419</v>
      </c>
      <c r="B156" s="52">
        <v>5222</v>
      </c>
      <c r="C156" s="71" t="s">
        <v>361</v>
      </c>
      <c r="D156" s="75">
        <v>240</v>
      </c>
      <c r="E156" s="75">
        <v>240</v>
      </c>
      <c r="F156" s="229">
        <f>10000+200000</f>
        <v>210000</v>
      </c>
      <c r="G156" s="197">
        <v>240</v>
      </c>
      <c r="H156" s="156"/>
      <c r="I156" s="9"/>
      <c r="K156"/>
    </row>
    <row r="157" spans="1:11" s="6" customFormat="1" x14ac:dyDescent="0.2">
      <c r="A157" s="55">
        <v>3419</v>
      </c>
      <c r="B157" s="56">
        <v>5229</v>
      </c>
      <c r="C157" s="53" t="s">
        <v>360</v>
      </c>
      <c r="D157" s="75">
        <v>200</v>
      </c>
      <c r="E157" s="75">
        <v>200</v>
      </c>
      <c r="F157" s="229">
        <v>200000</v>
      </c>
      <c r="G157" s="197">
        <v>200</v>
      </c>
      <c r="H157" s="156"/>
      <c r="I157" s="9"/>
      <c r="K157"/>
    </row>
    <row r="158" spans="1:11" s="6" customFormat="1" ht="30" x14ac:dyDescent="0.2">
      <c r="A158" s="55">
        <v>3419</v>
      </c>
      <c r="B158" s="56">
        <v>5339</v>
      </c>
      <c r="C158" s="53" t="s">
        <v>387</v>
      </c>
      <c r="D158" s="75">
        <v>10</v>
      </c>
      <c r="E158" s="75">
        <v>10</v>
      </c>
      <c r="F158" s="229">
        <v>10000</v>
      </c>
      <c r="G158" s="197">
        <v>20</v>
      </c>
      <c r="H158" s="156"/>
      <c r="I158" s="300"/>
      <c r="J158" s="300"/>
      <c r="K158"/>
    </row>
    <row r="159" spans="1:11" s="4" customFormat="1" ht="15.75" x14ac:dyDescent="0.25">
      <c r="A159" s="30">
        <v>3419</v>
      </c>
      <c r="B159" s="31"/>
      <c r="C159" s="67" t="s">
        <v>139</v>
      </c>
      <c r="D159" s="76">
        <f>SUM(D156:D158)</f>
        <v>450</v>
      </c>
      <c r="E159" s="76">
        <f>SUM(E156:E158)</f>
        <v>450</v>
      </c>
      <c r="F159" s="232">
        <f>SUM(F156:F158)</f>
        <v>420000</v>
      </c>
      <c r="G159" s="198">
        <f>SUM(G156:G158)</f>
        <v>460</v>
      </c>
      <c r="H159" s="157">
        <f>G159</f>
        <v>460</v>
      </c>
      <c r="I159" s="302"/>
      <c r="K159"/>
    </row>
    <row r="160" spans="1:11" s="6" customFormat="1" x14ac:dyDescent="0.2">
      <c r="A160" s="8"/>
      <c r="B160" s="10"/>
      <c r="C160" s="66"/>
      <c r="D160" s="75"/>
      <c r="E160" s="75"/>
      <c r="F160" s="229"/>
      <c r="G160" s="197"/>
      <c r="H160" s="156"/>
      <c r="I160" s="9"/>
      <c r="K160"/>
    </row>
    <row r="161" spans="1:11" s="6" customFormat="1" x14ac:dyDescent="0.2">
      <c r="A161" s="55">
        <v>3421</v>
      </c>
      <c r="B161" s="56">
        <v>5137</v>
      </c>
      <c r="C161" s="53" t="s">
        <v>234</v>
      </c>
      <c r="D161" s="75">
        <v>50</v>
      </c>
      <c r="E161" s="75">
        <v>50</v>
      </c>
      <c r="F161" s="229">
        <v>0</v>
      </c>
      <c r="G161" s="197">
        <v>50</v>
      </c>
      <c r="H161" s="156"/>
      <c r="I161" s="9"/>
      <c r="K161"/>
    </row>
    <row r="162" spans="1:11" s="6" customFormat="1" x14ac:dyDescent="0.2">
      <c r="A162" s="55">
        <v>3421</v>
      </c>
      <c r="B162" s="56">
        <v>5139</v>
      </c>
      <c r="C162" s="53" t="s">
        <v>4</v>
      </c>
      <c r="D162" s="75">
        <v>10</v>
      </c>
      <c r="E162" s="75">
        <v>10</v>
      </c>
      <c r="F162" s="229">
        <v>0</v>
      </c>
      <c r="G162" s="197">
        <v>10</v>
      </c>
      <c r="H162" s="156"/>
      <c r="I162" s="9"/>
      <c r="K162"/>
    </row>
    <row r="163" spans="1:11" s="6" customFormat="1" x14ac:dyDescent="0.2">
      <c r="A163" s="55">
        <v>3421</v>
      </c>
      <c r="B163" s="56">
        <v>5169</v>
      </c>
      <c r="C163" s="53" t="s">
        <v>218</v>
      </c>
      <c r="D163" s="75">
        <v>65</v>
      </c>
      <c r="E163" s="75">
        <v>65</v>
      </c>
      <c r="F163" s="229">
        <v>0</v>
      </c>
      <c r="G163" s="197">
        <v>65</v>
      </c>
      <c r="H163" s="156"/>
      <c r="I163" s="9"/>
      <c r="K163"/>
    </row>
    <row r="164" spans="1:11" s="6" customFormat="1" ht="30" x14ac:dyDescent="0.2">
      <c r="A164" s="55">
        <v>3421</v>
      </c>
      <c r="B164" s="56">
        <v>5171</v>
      </c>
      <c r="C164" s="53" t="s">
        <v>385</v>
      </c>
      <c r="D164" s="75">
        <v>250</v>
      </c>
      <c r="E164" s="75">
        <f>250+283-250</f>
        <v>283</v>
      </c>
      <c r="F164" s="229">
        <v>276940</v>
      </c>
      <c r="G164" s="197">
        <v>100</v>
      </c>
      <c r="H164" s="156"/>
      <c r="I164" s="9"/>
      <c r="K164"/>
    </row>
    <row r="165" spans="1:11" s="6" customFormat="1" x14ac:dyDescent="0.2">
      <c r="A165" s="55">
        <v>3421</v>
      </c>
      <c r="B165" s="56">
        <v>5229</v>
      </c>
      <c r="C165" s="53" t="s">
        <v>362</v>
      </c>
      <c r="D165" s="75">
        <v>20</v>
      </c>
      <c r="E165" s="75">
        <v>20</v>
      </c>
      <c r="F165" s="229">
        <v>20000</v>
      </c>
      <c r="G165" s="197">
        <v>20</v>
      </c>
      <c r="H165" s="156"/>
      <c r="I165" s="9"/>
      <c r="K165"/>
    </row>
    <row r="166" spans="1:11" s="6" customFormat="1" ht="45" x14ac:dyDescent="0.2">
      <c r="A166" s="55">
        <v>3421</v>
      </c>
      <c r="B166" s="56">
        <v>6121</v>
      </c>
      <c r="C166" s="111" t="s">
        <v>363</v>
      </c>
      <c r="D166" s="142">
        <v>400</v>
      </c>
      <c r="E166" s="142">
        <f>400+118-118</f>
        <v>400</v>
      </c>
      <c r="F166" s="230">
        <f>37842.75+117599.9+5373</f>
        <v>160815.65</v>
      </c>
      <c r="G166" s="216">
        <v>400</v>
      </c>
      <c r="H166" s="208"/>
      <c r="I166" s="9"/>
      <c r="K166"/>
    </row>
    <row r="167" spans="1:11" s="4" customFormat="1" ht="15.75" x14ac:dyDescent="0.25">
      <c r="A167" s="30">
        <v>3421</v>
      </c>
      <c r="B167" s="31"/>
      <c r="C167" s="67" t="s">
        <v>53</v>
      </c>
      <c r="D167" s="76">
        <f>SUM(D161:D166)</f>
        <v>795</v>
      </c>
      <c r="E167" s="76">
        <f>SUM(E161:E166)</f>
        <v>828</v>
      </c>
      <c r="F167" s="232">
        <f>SUM(F161:F166)</f>
        <v>457755.65</v>
      </c>
      <c r="G167" s="198">
        <f>SUM(G161:G166)</f>
        <v>645</v>
      </c>
      <c r="H167" s="157">
        <f>G167</f>
        <v>645</v>
      </c>
      <c r="I167" s="302"/>
      <c r="K167"/>
    </row>
    <row r="168" spans="1:11" s="6" customFormat="1" x14ac:dyDescent="0.2">
      <c r="A168" s="8"/>
      <c r="B168" s="10"/>
      <c r="C168" s="66"/>
      <c r="D168" s="75"/>
      <c r="E168" s="75"/>
      <c r="F168" s="229"/>
      <c r="G168" s="197"/>
      <c r="H168" s="156"/>
      <c r="I168" s="9"/>
      <c r="K168"/>
    </row>
    <row r="169" spans="1:11" s="6" customFormat="1" x14ac:dyDescent="0.2">
      <c r="A169" s="8">
        <v>3599</v>
      </c>
      <c r="B169" s="52">
        <v>5137</v>
      </c>
      <c r="C169" s="71" t="s">
        <v>91</v>
      </c>
      <c r="D169" s="75">
        <v>20</v>
      </c>
      <c r="E169" s="75">
        <v>20</v>
      </c>
      <c r="F169" s="229">
        <v>0</v>
      </c>
      <c r="G169" s="197">
        <v>0</v>
      </c>
      <c r="H169" s="156"/>
      <c r="I169" s="9"/>
      <c r="K169"/>
    </row>
    <row r="170" spans="1:11" s="6" customFormat="1" ht="30" x14ac:dyDescent="0.2">
      <c r="A170" s="55">
        <v>3599</v>
      </c>
      <c r="B170" s="56">
        <v>5221</v>
      </c>
      <c r="C170" s="53" t="s">
        <v>364</v>
      </c>
      <c r="D170" s="75">
        <v>5</v>
      </c>
      <c r="E170" s="75">
        <v>5</v>
      </c>
      <c r="F170" s="229">
        <v>5000</v>
      </c>
      <c r="G170" s="197">
        <v>5</v>
      </c>
      <c r="H170" s="156"/>
      <c r="I170" s="9"/>
      <c r="K170"/>
    </row>
    <row r="171" spans="1:11" s="6" customFormat="1" ht="30" x14ac:dyDescent="0.2">
      <c r="A171" s="55">
        <v>3599</v>
      </c>
      <c r="B171" s="56">
        <v>5221</v>
      </c>
      <c r="C171" s="53" t="s">
        <v>235</v>
      </c>
      <c r="D171" s="75">
        <v>5</v>
      </c>
      <c r="E171" s="75">
        <v>5</v>
      </c>
      <c r="F171" s="229">
        <v>0</v>
      </c>
      <c r="G171" s="197">
        <v>5</v>
      </c>
      <c r="H171" s="156"/>
      <c r="I171" s="9"/>
      <c r="K171"/>
    </row>
    <row r="172" spans="1:11" s="6" customFormat="1" x14ac:dyDescent="0.2">
      <c r="A172" s="55">
        <v>3599</v>
      </c>
      <c r="B172" s="56">
        <v>5339</v>
      </c>
      <c r="C172" s="53" t="s">
        <v>112</v>
      </c>
      <c r="D172" s="75">
        <v>10</v>
      </c>
      <c r="E172" s="75">
        <v>10</v>
      </c>
      <c r="F172" s="229">
        <v>0</v>
      </c>
      <c r="G172" s="197">
        <v>5</v>
      </c>
      <c r="H172" s="156"/>
      <c r="I172" s="9"/>
      <c r="K172"/>
    </row>
    <row r="173" spans="1:11" s="6" customFormat="1" x14ac:dyDescent="0.2">
      <c r="A173" s="55">
        <v>3599</v>
      </c>
      <c r="B173" s="56">
        <v>5492</v>
      </c>
      <c r="C173" s="53" t="s">
        <v>105</v>
      </c>
      <c r="D173" s="75">
        <v>5</v>
      </c>
      <c r="E173" s="75">
        <v>5</v>
      </c>
      <c r="F173" s="229">
        <v>0</v>
      </c>
      <c r="G173" s="197">
        <v>0</v>
      </c>
      <c r="H173" s="156"/>
      <c r="I173" s="9"/>
      <c r="K173"/>
    </row>
    <row r="174" spans="1:11" s="6" customFormat="1" x14ac:dyDescent="0.2">
      <c r="A174" s="55">
        <v>3599</v>
      </c>
      <c r="B174" s="56">
        <v>5901</v>
      </c>
      <c r="C174" s="53" t="s">
        <v>377</v>
      </c>
      <c r="D174" s="75"/>
      <c r="E174" s="75"/>
      <c r="F174" s="229"/>
      <c r="G174" s="197">
        <v>25</v>
      </c>
      <c r="H174" s="156"/>
      <c r="I174" s="9"/>
      <c r="K174"/>
    </row>
    <row r="175" spans="1:11" s="6" customFormat="1" ht="15.75" x14ac:dyDescent="0.25">
      <c r="A175" s="30">
        <v>3599</v>
      </c>
      <c r="B175" s="31"/>
      <c r="C175" s="67" t="s">
        <v>140</v>
      </c>
      <c r="D175" s="76">
        <f>SUM(D169:D173)</f>
        <v>45</v>
      </c>
      <c r="E175" s="76">
        <f>SUM(E169:E173)</f>
        <v>45</v>
      </c>
      <c r="F175" s="232">
        <f>SUM(F169:F173)</f>
        <v>5000</v>
      </c>
      <c r="G175" s="198">
        <f>SUM(G169:G174)</f>
        <v>40</v>
      </c>
      <c r="H175" s="157">
        <f>G175</f>
        <v>40</v>
      </c>
      <c r="I175" s="9"/>
      <c r="K175"/>
    </row>
    <row r="176" spans="1:11" s="6" customFormat="1" x14ac:dyDescent="0.2">
      <c r="A176" s="8"/>
      <c r="B176" s="10"/>
      <c r="C176" s="66"/>
      <c r="D176" s="75"/>
      <c r="E176" s="75"/>
      <c r="F176" s="229"/>
      <c r="G176" s="197"/>
      <c r="H176" s="156"/>
      <c r="I176" s="9"/>
      <c r="K176"/>
    </row>
    <row r="177" spans="1:11" s="6" customFormat="1" x14ac:dyDescent="0.2">
      <c r="A177" s="8">
        <v>3631</v>
      </c>
      <c r="B177" s="10">
        <v>5154</v>
      </c>
      <c r="C177" s="66" t="s">
        <v>126</v>
      </c>
      <c r="D177" s="75">
        <v>8</v>
      </c>
      <c r="E177" s="75">
        <v>8</v>
      </c>
      <c r="F177" s="229">
        <v>8000</v>
      </c>
      <c r="G177" s="197">
        <v>19</v>
      </c>
      <c r="H177" s="156"/>
      <c r="I177" s="9"/>
      <c r="K177"/>
    </row>
    <row r="178" spans="1:11" s="4" customFormat="1" ht="15.75" x14ac:dyDescent="0.25">
      <c r="A178" s="30">
        <v>3631</v>
      </c>
      <c r="B178" s="31"/>
      <c r="C178" s="67" t="s">
        <v>40</v>
      </c>
      <c r="D178" s="76">
        <f>SUM(D177:D177)</f>
        <v>8</v>
      </c>
      <c r="E178" s="76">
        <f>SUM(E177:E177)</f>
        <v>8</v>
      </c>
      <c r="F178" s="232">
        <f>SUM(F177:F177)</f>
        <v>8000</v>
      </c>
      <c r="G178" s="198">
        <f>SUM(G177)</f>
        <v>19</v>
      </c>
      <c r="H178" s="157">
        <f>G178</f>
        <v>19</v>
      </c>
      <c r="I178" s="302"/>
      <c r="K178"/>
    </row>
    <row r="179" spans="1:11" x14ac:dyDescent="0.2">
      <c r="A179" s="8"/>
      <c r="B179" s="10"/>
      <c r="C179" s="66"/>
      <c r="D179" s="75"/>
      <c r="E179" s="75"/>
      <c r="F179" s="229"/>
      <c r="G179" s="197"/>
      <c r="H179" s="156"/>
    </row>
    <row r="180" spans="1:11" x14ac:dyDescent="0.2">
      <c r="A180" s="8">
        <v>3632</v>
      </c>
      <c r="B180" s="52">
        <v>5011</v>
      </c>
      <c r="C180" s="62" t="s">
        <v>14</v>
      </c>
      <c r="D180" s="75">
        <v>180</v>
      </c>
      <c r="E180" s="75">
        <v>180</v>
      </c>
      <c r="F180" s="229">
        <v>139205</v>
      </c>
      <c r="G180" s="197">
        <v>220</v>
      </c>
      <c r="H180" s="156"/>
    </row>
    <row r="181" spans="1:11" x14ac:dyDescent="0.2">
      <c r="A181" s="55">
        <v>3632</v>
      </c>
      <c r="B181" s="56">
        <v>5021</v>
      </c>
      <c r="C181" s="113" t="s">
        <v>17</v>
      </c>
      <c r="D181" s="75">
        <v>6</v>
      </c>
      <c r="E181" s="75">
        <v>6</v>
      </c>
      <c r="F181" s="229">
        <v>0</v>
      </c>
      <c r="G181" s="197">
        <v>6</v>
      </c>
      <c r="H181" s="156"/>
    </row>
    <row r="182" spans="1:11" x14ac:dyDescent="0.2">
      <c r="A182" s="55">
        <v>3632</v>
      </c>
      <c r="B182" s="56">
        <v>5031</v>
      </c>
      <c r="C182" s="53" t="s">
        <v>144</v>
      </c>
      <c r="D182" s="75">
        <v>45</v>
      </c>
      <c r="E182" s="75">
        <v>45</v>
      </c>
      <c r="F182" s="229">
        <v>28186</v>
      </c>
      <c r="G182" s="197">
        <v>55</v>
      </c>
      <c r="H182" s="156"/>
    </row>
    <row r="183" spans="1:11" x14ac:dyDescent="0.2">
      <c r="A183" s="55">
        <v>3632</v>
      </c>
      <c r="B183" s="56">
        <v>5032</v>
      </c>
      <c r="C183" s="53" t="s">
        <v>33</v>
      </c>
      <c r="D183" s="75">
        <v>17</v>
      </c>
      <c r="E183" s="75">
        <v>17</v>
      </c>
      <c r="F183" s="229">
        <v>12486</v>
      </c>
      <c r="G183" s="197">
        <v>20</v>
      </c>
      <c r="H183" s="156"/>
    </row>
    <row r="184" spans="1:11" x14ac:dyDescent="0.2">
      <c r="A184" s="55">
        <v>3632</v>
      </c>
      <c r="B184" s="56">
        <v>5137</v>
      </c>
      <c r="C184" s="53" t="s">
        <v>299</v>
      </c>
      <c r="D184" s="75">
        <v>8</v>
      </c>
      <c r="E184" s="75">
        <v>8</v>
      </c>
      <c r="F184" s="229">
        <v>28220</v>
      </c>
      <c r="G184" s="197">
        <v>8</v>
      </c>
      <c r="H184" s="156"/>
    </row>
    <row r="185" spans="1:11" x14ac:dyDescent="0.2">
      <c r="A185" s="55">
        <v>3632</v>
      </c>
      <c r="B185" s="56">
        <v>5139</v>
      </c>
      <c r="C185" s="53" t="s">
        <v>365</v>
      </c>
      <c r="D185" s="75">
        <v>5</v>
      </c>
      <c r="E185" s="75">
        <f>5+32</f>
        <v>37</v>
      </c>
      <c r="F185" s="229">
        <v>52984</v>
      </c>
      <c r="G185" s="197">
        <v>8</v>
      </c>
      <c r="H185" s="156"/>
    </row>
    <row r="186" spans="1:11" x14ac:dyDescent="0.2">
      <c r="A186" s="55">
        <v>3632</v>
      </c>
      <c r="B186" s="56">
        <v>5151</v>
      </c>
      <c r="C186" s="53" t="s">
        <v>10</v>
      </c>
      <c r="D186" s="75">
        <v>10</v>
      </c>
      <c r="E186" s="75">
        <v>10</v>
      </c>
      <c r="F186" s="229">
        <v>6463</v>
      </c>
      <c r="G186" s="197">
        <v>10</v>
      </c>
      <c r="H186" s="156"/>
    </row>
    <row r="187" spans="1:11" x14ac:dyDescent="0.2">
      <c r="A187" s="55">
        <v>3632</v>
      </c>
      <c r="B187" s="56">
        <v>5154</v>
      </c>
      <c r="C187" s="53" t="s">
        <v>12</v>
      </c>
      <c r="D187" s="75">
        <v>5</v>
      </c>
      <c r="E187" s="75">
        <v>5</v>
      </c>
      <c r="F187" s="229">
        <v>5000</v>
      </c>
      <c r="G187" s="197">
        <v>6</v>
      </c>
      <c r="H187" s="156"/>
    </row>
    <row r="188" spans="1:11" x14ac:dyDescent="0.2">
      <c r="A188" s="55">
        <v>3632</v>
      </c>
      <c r="B188" s="56">
        <v>5156</v>
      </c>
      <c r="C188" s="53" t="s">
        <v>322</v>
      </c>
      <c r="D188" s="75">
        <v>1</v>
      </c>
      <c r="E188" s="75">
        <v>1</v>
      </c>
      <c r="F188" s="229">
        <v>455</v>
      </c>
      <c r="G188" s="197">
        <v>5</v>
      </c>
      <c r="H188" s="156"/>
    </row>
    <row r="189" spans="1:11" x14ac:dyDescent="0.2">
      <c r="A189" s="55">
        <v>3632</v>
      </c>
      <c r="B189" s="56">
        <v>5169</v>
      </c>
      <c r="C189" s="53" t="s">
        <v>137</v>
      </c>
      <c r="D189" s="75">
        <v>50</v>
      </c>
      <c r="E189" s="75">
        <f>50-32</f>
        <v>18</v>
      </c>
      <c r="F189" s="229">
        <f>8107+10285</f>
        <v>18392</v>
      </c>
      <c r="G189" s="197">
        <v>10</v>
      </c>
      <c r="H189" s="156"/>
    </row>
    <row r="190" spans="1:11" x14ac:dyDescent="0.2">
      <c r="A190" s="55">
        <v>3632</v>
      </c>
      <c r="B190" s="56">
        <v>5169</v>
      </c>
      <c r="C190" s="53" t="s">
        <v>116</v>
      </c>
      <c r="D190" s="75">
        <v>130</v>
      </c>
      <c r="E190" s="75">
        <v>130</v>
      </c>
      <c r="F190" s="229">
        <f>48099.99+7167.95+7167.95+7167.95+7167.95</f>
        <v>76771.789999999994</v>
      </c>
      <c r="G190" s="197">
        <v>140</v>
      </c>
      <c r="H190" s="156"/>
    </row>
    <row r="191" spans="1:11" x14ac:dyDescent="0.2">
      <c r="A191" s="55">
        <v>3632</v>
      </c>
      <c r="B191" s="56">
        <v>5169</v>
      </c>
      <c r="C191" s="53" t="s">
        <v>117</v>
      </c>
      <c r="D191" s="75">
        <v>80</v>
      </c>
      <c r="E191" s="75">
        <v>80</v>
      </c>
      <c r="F191" s="229">
        <f>22651.2+14689.4</f>
        <v>37340.6</v>
      </c>
      <c r="G191" s="197">
        <v>20</v>
      </c>
      <c r="H191" s="156"/>
    </row>
    <row r="192" spans="1:11" x14ac:dyDescent="0.2">
      <c r="A192" s="55">
        <v>3632</v>
      </c>
      <c r="B192" s="56">
        <v>5171</v>
      </c>
      <c r="C192" s="53" t="s">
        <v>219</v>
      </c>
      <c r="D192" s="75">
        <v>150</v>
      </c>
      <c r="E192" s="75">
        <f>150-41.5</f>
        <v>108.5</v>
      </c>
      <c r="F192" s="229">
        <f>5445+45359.08</f>
        <v>50804.08</v>
      </c>
      <c r="G192" s="197">
        <v>50</v>
      </c>
      <c r="H192" s="156"/>
    </row>
    <row r="193" spans="1:11" x14ac:dyDescent="0.2">
      <c r="A193" s="55">
        <v>3632</v>
      </c>
      <c r="B193" s="56">
        <v>6121</v>
      </c>
      <c r="C193" s="111" t="s">
        <v>366</v>
      </c>
      <c r="D193" s="111">
        <v>0</v>
      </c>
      <c r="E193" s="111">
        <v>41.5</v>
      </c>
      <c r="F193" s="236">
        <v>41335</v>
      </c>
      <c r="G193" s="216">
        <v>350</v>
      </c>
      <c r="H193" s="208"/>
    </row>
    <row r="194" spans="1:11" s="3" customFormat="1" ht="15.75" x14ac:dyDescent="0.25">
      <c r="A194" s="27">
        <v>3632</v>
      </c>
      <c r="B194" s="28"/>
      <c r="C194" s="65" t="s">
        <v>18</v>
      </c>
      <c r="D194" s="72">
        <f>SUM(D180:D193)</f>
        <v>687</v>
      </c>
      <c r="E194" s="72">
        <f>SUM(E180:E193)</f>
        <v>687</v>
      </c>
      <c r="F194" s="231">
        <f>SUM(F180:F193)</f>
        <v>497642.47</v>
      </c>
      <c r="G194" s="198">
        <f>SUM(G180:G193)</f>
        <v>908</v>
      </c>
      <c r="H194" s="157">
        <f>G194</f>
        <v>908</v>
      </c>
      <c r="I194" s="302"/>
      <c r="K194"/>
    </row>
    <row r="195" spans="1:11" x14ac:dyDescent="0.2">
      <c r="A195" s="8"/>
      <c r="B195" s="10"/>
      <c r="C195" s="66"/>
      <c r="D195" s="75"/>
      <c r="E195" s="75"/>
      <c r="F195" s="229"/>
      <c r="G195" s="197"/>
      <c r="H195" s="156"/>
    </row>
    <row r="196" spans="1:11" x14ac:dyDescent="0.2">
      <c r="A196" s="55">
        <v>3635</v>
      </c>
      <c r="B196" s="56">
        <v>5166</v>
      </c>
      <c r="C196" s="53" t="s">
        <v>367</v>
      </c>
      <c r="D196" s="75">
        <v>300</v>
      </c>
      <c r="E196" s="75">
        <v>300</v>
      </c>
      <c r="F196" s="229">
        <v>131425</v>
      </c>
      <c r="G196" s="197">
        <v>300</v>
      </c>
      <c r="H196" s="156"/>
    </row>
    <row r="197" spans="1:11" s="3" customFormat="1" ht="15.75" x14ac:dyDescent="0.25">
      <c r="A197" s="27">
        <v>3635</v>
      </c>
      <c r="B197" s="28"/>
      <c r="C197" s="65" t="s">
        <v>19</v>
      </c>
      <c r="D197" s="72">
        <f>SUM(D196:D196)</f>
        <v>300</v>
      </c>
      <c r="E197" s="72">
        <f>SUM(E196:E196)</f>
        <v>300</v>
      </c>
      <c r="F197" s="231">
        <f>SUM(F196:F196)</f>
        <v>131425</v>
      </c>
      <c r="G197" s="198">
        <f>SUM(G196)</f>
        <v>300</v>
      </c>
      <c r="H197" s="157">
        <f>G197</f>
        <v>300</v>
      </c>
      <c r="I197" s="302"/>
      <c r="K197"/>
    </row>
    <row r="198" spans="1:11" s="3" customFormat="1" ht="15.75" x14ac:dyDescent="0.25">
      <c r="A198" s="27"/>
      <c r="B198" s="28"/>
      <c r="C198" s="65"/>
      <c r="D198" s="75"/>
      <c r="E198" s="75"/>
      <c r="F198" s="231"/>
      <c r="G198" s="197"/>
      <c r="H198" s="156"/>
      <c r="I198" s="302"/>
      <c r="K198"/>
    </row>
    <row r="199" spans="1:11" x14ac:dyDescent="0.2">
      <c r="A199" s="8">
        <v>3639</v>
      </c>
      <c r="B199" s="52">
        <v>5139</v>
      </c>
      <c r="C199" s="71" t="s">
        <v>135</v>
      </c>
      <c r="D199" s="75">
        <v>25</v>
      </c>
      <c r="E199" s="75">
        <v>25</v>
      </c>
      <c r="F199" s="229">
        <v>0</v>
      </c>
      <c r="G199" s="197">
        <v>0</v>
      </c>
      <c r="H199" s="156"/>
    </row>
    <row r="200" spans="1:11" x14ac:dyDescent="0.2">
      <c r="A200" s="55">
        <v>3639</v>
      </c>
      <c r="B200" s="56">
        <v>5151</v>
      </c>
      <c r="C200" s="53" t="s">
        <v>10</v>
      </c>
      <c r="D200" s="75">
        <v>4</v>
      </c>
      <c r="E200" s="75">
        <v>4</v>
      </c>
      <c r="F200" s="229">
        <v>908</v>
      </c>
      <c r="G200" s="197">
        <v>4</v>
      </c>
      <c r="H200" s="156"/>
    </row>
    <row r="201" spans="1:11" s="6" customFormat="1" x14ac:dyDescent="0.2">
      <c r="A201" s="55">
        <v>3639</v>
      </c>
      <c r="B201" s="56">
        <v>5154</v>
      </c>
      <c r="C201" s="53" t="s">
        <v>77</v>
      </c>
      <c r="D201" s="75">
        <v>13</v>
      </c>
      <c r="E201" s="75">
        <v>13</v>
      </c>
      <c r="F201" s="229">
        <v>7590</v>
      </c>
      <c r="G201" s="197">
        <v>13</v>
      </c>
      <c r="H201" s="156"/>
      <c r="I201" s="9"/>
      <c r="K201"/>
    </row>
    <row r="202" spans="1:11" s="6" customFormat="1" ht="30" x14ac:dyDescent="0.2">
      <c r="A202" s="55">
        <v>3639</v>
      </c>
      <c r="B202" s="56">
        <v>5169</v>
      </c>
      <c r="C202" s="53" t="s">
        <v>236</v>
      </c>
      <c r="D202" s="75">
        <v>10</v>
      </c>
      <c r="E202" s="75">
        <v>10</v>
      </c>
      <c r="F202" s="229">
        <v>0</v>
      </c>
      <c r="G202" s="197">
        <v>0</v>
      </c>
      <c r="H202" s="156"/>
      <c r="I202" s="9"/>
      <c r="K202"/>
    </row>
    <row r="203" spans="1:11" s="6" customFormat="1" x14ac:dyDescent="0.2">
      <c r="A203" s="55">
        <v>3639</v>
      </c>
      <c r="B203" s="56">
        <v>5171</v>
      </c>
      <c r="C203" s="53" t="s">
        <v>368</v>
      </c>
      <c r="D203" s="75">
        <v>10</v>
      </c>
      <c r="E203" s="75">
        <v>10</v>
      </c>
      <c r="F203" s="229">
        <v>0</v>
      </c>
      <c r="G203" s="197">
        <v>10</v>
      </c>
      <c r="H203" s="156"/>
      <c r="I203" s="9"/>
      <c r="K203"/>
    </row>
    <row r="204" spans="1:11" s="6" customFormat="1" x14ac:dyDescent="0.2">
      <c r="A204" s="55">
        <v>3639</v>
      </c>
      <c r="B204" s="56">
        <v>5171</v>
      </c>
      <c r="C204" s="53" t="s">
        <v>369</v>
      </c>
      <c r="D204" s="75"/>
      <c r="E204" s="75"/>
      <c r="F204" s="229"/>
      <c r="G204" s="197">
        <v>30</v>
      </c>
      <c r="H204" s="156"/>
      <c r="I204" s="9"/>
      <c r="K204"/>
    </row>
    <row r="205" spans="1:11" s="6" customFormat="1" ht="30" x14ac:dyDescent="0.2">
      <c r="A205" s="55">
        <v>3639</v>
      </c>
      <c r="B205" s="56">
        <v>5901</v>
      </c>
      <c r="C205" s="53" t="s">
        <v>370</v>
      </c>
      <c r="D205" s="75"/>
      <c r="E205" s="75"/>
      <c r="F205" s="229"/>
      <c r="G205" s="197">
        <v>250</v>
      </c>
      <c r="H205" s="156"/>
      <c r="I205" s="9"/>
      <c r="K205"/>
    </row>
    <row r="206" spans="1:11" s="3" customFormat="1" ht="15.75" x14ac:dyDescent="0.25">
      <c r="A206" s="27">
        <v>3639</v>
      </c>
      <c r="B206" s="28"/>
      <c r="C206" s="65" t="s">
        <v>47</v>
      </c>
      <c r="D206" s="72">
        <f>SUM(D199:D205)</f>
        <v>62</v>
      </c>
      <c r="E206" s="72">
        <f t="shared" ref="E206:F206" si="4">SUM(E199:E205)</f>
        <v>62</v>
      </c>
      <c r="F206" s="237">
        <f t="shared" si="4"/>
        <v>8498</v>
      </c>
      <c r="G206" s="198">
        <f>SUM(G199:G205)</f>
        <v>307</v>
      </c>
      <c r="H206" s="157">
        <f>G206</f>
        <v>307</v>
      </c>
      <c r="I206" s="302"/>
      <c r="K206"/>
    </row>
    <row r="207" spans="1:11" s="3" customFormat="1" ht="15.75" x14ac:dyDescent="0.25">
      <c r="A207" s="27"/>
      <c r="B207" s="28"/>
      <c r="C207" s="65"/>
      <c r="D207" s="75"/>
      <c r="E207" s="75"/>
      <c r="F207" s="231"/>
      <c r="G207" s="197"/>
      <c r="H207" s="156"/>
      <c r="I207" s="302"/>
      <c r="K207"/>
    </row>
    <row r="208" spans="1:11" s="3" customFormat="1" ht="15.75" x14ac:dyDescent="0.25">
      <c r="A208" s="8">
        <v>3722</v>
      </c>
      <c r="B208" s="10">
        <v>5169</v>
      </c>
      <c r="C208" s="66" t="s">
        <v>5</v>
      </c>
      <c r="D208" s="75">
        <v>60</v>
      </c>
      <c r="E208" s="75">
        <v>60</v>
      </c>
      <c r="F208" s="229">
        <v>36923.46</v>
      </c>
      <c r="G208" s="197">
        <v>60</v>
      </c>
      <c r="H208" s="156"/>
      <c r="I208" s="302"/>
      <c r="K208"/>
    </row>
    <row r="209" spans="1:11" s="3" customFormat="1" ht="15.75" x14ac:dyDescent="0.25">
      <c r="A209" s="8">
        <v>3722</v>
      </c>
      <c r="B209" s="52">
        <v>6121</v>
      </c>
      <c r="C209" s="111" t="s">
        <v>173</v>
      </c>
      <c r="D209" s="142">
        <v>200</v>
      </c>
      <c r="E209" s="142">
        <f>200+70</f>
        <v>270</v>
      </c>
      <c r="F209" s="230">
        <v>268148.09999999998</v>
      </c>
      <c r="G209" s="216">
        <v>300</v>
      </c>
      <c r="H209" s="208"/>
      <c r="I209" s="302"/>
      <c r="K209"/>
    </row>
    <row r="210" spans="1:11" s="3" customFormat="1" ht="15.75" x14ac:dyDescent="0.25">
      <c r="A210" s="27">
        <v>3722</v>
      </c>
      <c r="B210" s="28"/>
      <c r="C210" s="65" t="s">
        <v>20</v>
      </c>
      <c r="D210" s="72">
        <f>SUM(D208:D209)</f>
        <v>260</v>
      </c>
      <c r="E210" s="72">
        <f>SUM(E208:E209)</f>
        <v>330</v>
      </c>
      <c r="F210" s="231">
        <f>SUM(F208:F209)</f>
        <v>305071.56</v>
      </c>
      <c r="G210" s="198">
        <f>SUM(G208:G209)</f>
        <v>360</v>
      </c>
      <c r="H210" s="157">
        <f>G210</f>
        <v>360</v>
      </c>
      <c r="I210" s="302"/>
      <c r="K210"/>
    </row>
    <row r="211" spans="1:11" s="3" customFormat="1" ht="15.75" x14ac:dyDescent="0.25">
      <c r="A211" s="27"/>
      <c r="B211" s="28"/>
      <c r="C211" s="65"/>
      <c r="D211" s="75"/>
      <c r="E211" s="75"/>
      <c r="F211" s="231"/>
      <c r="G211" s="197"/>
      <c r="H211" s="156"/>
      <c r="I211" s="302"/>
      <c r="K211"/>
    </row>
    <row r="212" spans="1:11" s="3" customFormat="1" ht="15.75" x14ac:dyDescent="0.25">
      <c r="A212" s="8">
        <v>3731</v>
      </c>
      <c r="B212" s="10">
        <v>5169</v>
      </c>
      <c r="C212" s="66" t="s">
        <v>37</v>
      </c>
      <c r="D212" s="75">
        <v>9</v>
      </c>
      <c r="E212" s="75">
        <v>9</v>
      </c>
      <c r="F212" s="229">
        <v>5445</v>
      </c>
      <c r="G212" s="197">
        <v>11</v>
      </c>
      <c r="H212" s="156"/>
      <c r="I212" s="302"/>
      <c r="K212"/>
    </row>
    <row r="213" spans="1:11" s="3" customFormat="1" ht="15.75" x14ac:dyDescent="0.25">
      <c r="A213" s="27">
        <v>3731</v>
      </c>
      <c r="B213" s="28"/>
      <c r="C213" s="65" t="s">
        <v>80</v>
      </c>
      <c r="D213" s="72">
        <f t="shared" ref="D213:E213" si="5">SUM(D212)</f>
        <v>9</v>
      </c>
      <c r="E213" s="72">
        <f t="shared" si="5"/>
        <v>9</v>
      </c>
      <c r="F213" s="231">
        <f>SUM(F212)</f>
        <v>5445</v>
      </c>
      <c r="G213" s="198">
        <f>SUM(G212)</f>
        <v>11</v>
      </c>
      <c r="H213" s="157">
        <f>G213</f>
        <v>11</v>
      </c>
      <c r="I213" s="302"/>
      <c r="K213"/>
    </row>
    <row r="214" spans="1:11" s="3" customFormat="1" ht="15.75" x14ac:dyDescent="0.25">
      <c r="A214" s="27"/>
      <c r="B214" s="28"/>
      <c r="C214" s="65"/>
      <c r="D214" s="75"/>
      <c r="E214" s="75"/>
      <c r="F214" s="231"/>
      <c r="G214" s="197"/>
      <c r="H214" s="156"/>
      <c r="I214" s="302"/>
      <c r="K214"/>
    </row>
    <row r="215" spans="1:11" s="3" customFormat="1" ht="15.75" x14ac:dyDescent="0.25">
      <c r="A215" s="8">
        <v>3745</v>
      </c>
      <c r="B215" s="52">
        <v>5137</v>
      </c>
      <c r="C215" s="71" t="s">
        <v>36</v>
      </c>
      <c r="D215" s="75">
        <v>20</v>
      </c>
      <c r="E215" s="75">
        <v>20</v>
      </c>
      <c r="F215" s="229">
        <v>0</v>
      </c>
      <c r="G215" s="197">
        <v>20</v>
      </c>
      <c r="H215" s="156"/>
      <c r="I215" s="302"/>
      <c r="K215"/>
    </row>
    <row r="216" spans="1:11" s="3" customFormat="1" ht="15.75" x14ac:dyDescent="0.25">
      <c r="A216" s="55">
        <v>3745</v>
      </c>
      <c r="B216" s="56">
        <v>5139</v>
      </c>
      <c r="C216" s="53" t="s">
        <v>55</v>
      </c>
      <c r="D216" s="75">
        <v>100</v>
      </c>
      <c r="E216" s="75">
        <v>100</v>
      </c>
      <c r="F216" s="229">
        <v>6824</v>
      </c>
      <c r="G216" s="197">
        <v>100</v>
      </c>
      <c r="H216" s="156"/>
      <c r="I216" s="302"/>
      <c r="K216"/>
    </row>
    <row r="217" spans="1:11" s="3" customFormat="1" ht="15.75" x14ac:dyDescent="0.25">
      <c r="A217" s="55">
        <v>3745</v>
      </c>
      <c r="B217" s="56">
        <v>5169</v>
      </c>
      <c r="C217" s="53" t="s">
        <v>152</v>
      </c>
      <c r="D217" s="75"/>
      <c r="E217" s="75"/>
      <c r="F217" s="229"/>
      <c r="G217" s="197"/>
      <c r="H217" s="156"/>
      <c r="I217" s="302"/>
      <c r="K217"/>
    </row>
    <row r="218" spans="1:11" s="3" customFormat="1" ht="15.75" x14ac:dyDescent="0.25">
      <c r="A218" s="55">
        <v>3745</v>
      </c>
      <c r="B218" s="56">
        <v>5169</v>
      </c>
      <c r="C218" s="53" t="s">
        <v>371</v>
      </c>
      <c r="D218" s="75">
        <v>0</v>
      </c>
      <c r="E218" s="75">
        <v>0</v>
      </c>
      <c r="F218" s="229">
        <v>0</v>
      </c>
      <c r="G218" s="197">
        <v>0</v>
      </c>
      <c r="H218" s="156"/>
      <c r="I218" s="302"/>
      <c r="K218"/>
    </row>
    <row r="219" spans="1:11" s="3" customFormat="1" ht="15.75" x14ac:dyDescent="0.25">
      <c r="A219" s="55">
        <v>3745</v>
      </c>
      <c r="B219" s="56">
        <v>5169</v>
      </c>
      <c r="C219" s="53" t="s">
        <v>203</v>
      </c>
      <c r="D219" s="75">
        <v>3640</v>
      </c>
      <c r="E219" s="75">
        <v>3640</v>
      </c>
      <c r="F219" s="229">
        <v>2612552.61</v>
      </c>
      <c r="G219" s="197">
        <v>3855</v>
      </c>
      <c r="H219" s="156"/>
      <c r="I219" s="302"/>
      <c r="K219"/>
    </row>
    <row r="220" spans="1:11" s="3" customFormat="1" ht="30.75" x14ac:dyDescent="0.25">
      <c r="A220" s="55">
        <v>3745</v>
      </c>
      <c r="B220" s="56">
        <v>5169</v>
      </c>
      <c r="C220" s="66" t="s">
        <v>262</v>
      </c>
      <c r="D220" s="75">
        <v>0</v>
      </c>
      <c r="E220" s="75">
        <v>58.5</v>
      </c>
      <c r="F220" s="229">
        <v>58500</v>
      </c>
      <c r="G220" s="197">
        <v>0</v>
      </c>
      <c r="H220" s="156"/>
      <c r="I220" s="302"/>
      <c r="K220"/>
    </row>
    <row r="221" spans="1:11" s="3" customFormat="1" ht="15.75" x14ac:dyDescent="0.25">
      <c r="A221" s="55">
        <v>3745</v>
      </c>
      <c r="B221" s="56">
        <v>5171</v>
      </c>
      <c r="C221" s="53" t="s">
        <v>81</v>
      </c>
      <c r="D221" s="75">
        <v>30</v>
      </c>
      <c r="E221" s="75">
        <v>30</v>
      </c>
      <c r="F221" s="229">
        <v>0</v>
      </c>
      <c r="G221" s="197">
        <v>30</v>
      </c>
      <c r="H221" s="156"/>
      <c r="I221" s="302"/>
      <c r="K221"/>
    </row>
    <row r="222" spans="1:11" s="3" customFormat="1" ht="15.75" x14ac:dyDescent="0.25">
      <c r="A222" s="223">
        <v>3745</v>
      </c>
      <c r="B222" s="142">
        <v>6121</v>
      </c>
      <c r="C222" s="171" t="s">
        <v>220</v>
      </c>
      <c r="D222" s="173">
        <v>410</v>
      </c>
      <c r="E222" s="142">
        <v>410</v>
      </c>
      <c r="F222" s="230">
        <v>410000</v>
      </c>
      <c r="G222" s="197">
        <v>0</v>
      </c>
      <c r="H222" s="156"/>
      <c r="I222" s="302"/>
      <c r="K222"/>
    </row>
    <row r="223" spans="1:11" s="3" customFormat="1" ht="15.75" x14ac:dyDescent="0.25">
      <c r="A223" s="27">
        <v>3745</v>
      </c>
      <c r="B223" s="28"/>
      <c r="C223" s="65" t="s">
        <v>25</v>
      </c>
      <c r="D223" s="72">
        <f>SUM(D215:D222)</f>
        <v>4200</v>
      </c>
      <c r="E223" s="72">
        <f>SUM(E215:E222)</f>
        <v>4258.5</v>
      </c>
      <c r="F223" s="231">
        <f>SUM(F215:F222)</f>
        <v>3087876.61</v>
      </c>
      <c r="G223" s="198">
        <f>SUM(G215:G222)</f>
        <v>4005</v>
      </c>
      <c r="H223" s="157">
        <f>G223</f>
        <v>4005</v>
      </c>
      <c r="I223" s="302"/>
      <c r="K223"/>
    </row>
    <row r="224" spans="1:11" s="3" customFormat="1" ht="15.75" x14ac:dyDescent="0.25">
      <c r="A224" s="8"/>
      <c r="B224" s="10"/>
      <c r="C224" s="66"/>
      <c r="D224" s="75"/>
      <c r="E224" s="75"/>
      <c r="F224" s="231"/>
      <c r="G224" s="197"/>
      <c r="H224" s="156"/>
      <c r="I224" s="302"/>
      <c r="K224"/>
    </row>
    <row r="225" spans="1:11" s="3" customFormat="1" ht="15.75" x14ac:dyDescent="0.25">
      <c r="A225" s="8">
        <v>3900</v>
      </c>
      <c r="B225" s="52">
        <v>5161</v>
      </c>
      <c r="C225" s="71" t="s">
        <v>63</v>
      </c>
      <c r="D225" s="75">
        <v>5</v>
      </c>
      <c r="E225" s="75">
        <v>5</v>
      </c>
      <c r="F225" s="229">
        <v>0</v>
      </c>
      <c r="G225" s="197">
        <v>5</v>
      </c>
      <c r="H225" s="156"/>
      <c r="I225" s="302"/>
      <c r="K225"/>
    </row>
    <row r="226" spans="1:11" s="3" customFormat="1" ht="15.75" x14ac:dyDescent="0.25">
      <c r="A226" s="55">
        <v>3900</v>
      </c>
      <c r="B226" s="56">
        <v>5194</v>
      </c>
      <c r="C226" s="53" t="s">
        <v>177</v>
      </c>
      <c r="D226" s="75">
        <v>5</v>
      </c>
      <c r="E226" s="75">
        <v>5</v>
      </c>
      <c r="F226" s="229">
        <v>1310</v>
      </c>
      <c r="G226" s="197">
        <v>5</v>
      </c>
      <c r="H226" s="156"/>
      <c r="I226" s="302"/>
      <c r="K226"/>
    </row>
    <row r="227" spans="1:11" s="3" customFormat="1" ht="15.75" x14ac:dyDescent="0.25">
      <c r="A227" s="55">
        <v>3900</v>
      </c>
      <c r="B227" s="56">
        <v>5221</v>
      </c>
      <c r="C227" s="53" t="s">
        <v>382</v>
      </c>
      <c r="D227" s="75">
        <v>20</v>
      </c>
      <c r="E227" s="75">
        <v>20</v>
      </c>
      <c r="F227" s="229">
        <v>20000</v>
      </c>
      <c r="G227" s="197">
        <v>20</v>
      </c>
      <c r="H227" s="156"/>
      <c r="I227" s="302"/>
      <c r="K227"/>
    </row>
    <row r="228" spans="1:11" s="3" customFormat="1" ht="15.75" x14ac:dyDescent="0.25">
      <c r="A228" s="55">
        <v>3900</v>
      </c>
      <c r="B228" s="56">
        <v>5222</v>
      </c>
      <c r="C228" s="53" t="s">
        <v>150</v>
      </c>
      <c r="D228" s="75">
        <v>10</v>
      </c>
      <c r="E228" s="75">
        <v>10</v>
      </c>
      <c r="F228" s="229">
        <v>0</v>
      </c>
      <c r="G228" s="197">
        <v>10</v>
      </c>
      <c r="H228" s="156"/>
      <c r="I228" s="302"/>
      <c r="K228"/>
    </row>
    <row r="229" spans="1:11" s="3" customFormat="1" ht="15.75" x14ac:dyDescent="0.25">
      <c r="A229" s="55">
        <v>3900</v>
      </c>
      <c r="B229" s="56">
        <v>5499</v>
      </c>
      <c r="C229" s="53" t="s">
        <v>61</v>
      </c>
      <c r="D229" s="75">
        <v>75</v>
      </c>
      <c r="E229" s="75">
        <v>75</v>
      </c>
      <c r="F229" s="229">
        <v>74722.5</v>
      </c>
      <c r="G229" s="197">
        <v>100</v>
      </c>
      <c r="H229" s="156"/>
      <c r="I229" s="302"/>
      <c r="K229"/>
    </row>
    <row r="230" spans="1:11" s="3" customFormat="1" ht="15.75" x14ac:dyDescent="0.25">
      <c r="A230" s="30">
        <v>3900</v>
      </c>
      <c r="B230" s="31"/>
      <c r="C230" s="67" t="s">
        <v>179</v>
      </c>
      <c r="D230" s="76">
        <f>SUM(D225:D229)</f>
        <v>115</v>
      </c>
      <c r="E230" s="76">
        <f>SUM(E225:E229)</f>
        <v>115</v>
      </c>
      <c r="F230" s="232">
        <f>SUM(F225:F229)</f>
        <v>96032.5</v>
      </c>
      <c r="G230" s="198">
        <f>SUM(G225:G229)</f>
        <v>140</v>
      </c>
      <c r="H230" s="157">
        <f>G230</f>
        <v>140</v>
      </c>
      <c r="I230" s="302"/>
      <c r="K230"/>
    </row>
    <row r="231" spans="1:11" s="3" customFormat="1" ht="15.75" x14ac:dyDescent="0.25">
      <c r="A231" s="8"/>
      <c r="B231" s="10"/>
      <c r="C231" s="66"/>
      <c r="D231" s="75"/>
      <c r="E231" s="75"/>
      <c r="F231" s="231"/>
      <c r="G231" s="197"/>
      <c r="H231" s="156"/>
      <c r="I231" s="302"/>
      <c r="K231"/>
    </row>
    <row r="232" spans="1:11" s="3" customFormat="1" ht="15.75" x14ac:dyDescent="0.25">
      <c r="A232" s="8">
        <v>4341</v>
      </c>
      <c r="B232" s="52">
        <v>5492</v>
      </c>
      <c r="C232" s="71" t="s">
        <v>41</v>
      </c>
      <c r="D232" s="75">
        <v>20</v>
      </c>
      <c r="E232" s="75">
        <v>20</v>
      </c>
      <c r="F232" s="229">
        <v>20000</v>
      </c>
      <c r="G232" s="197">
        <v>20</v>
      </c>
      <c r="H232" s="156"/>
      <c r="I232" s="302"/>
      <c r="K232"/>
    </row>
    <row r="233" spans="1:11" s="4" customFormat="1" ht="15.75" x14ac:dyDescent="0.25">
      <c r="A233" s="30">
        <v>4341</v>
      </c>
      <c r="B233" s="31"/>
      <c r="C233" s="67" t="s">
        <v>221</v>
      </c>
      <c r="D233" s="76">
        <f>SUM(D232:D232)</f>
        <v>20</v>
      </c>
      <c r="E233" s="76">
        <f>SUM(E232:E232)</f>
        <v>20</v>
      </c>
      <c r="F233" s="232">
        <f>SUM(F232:F232)</f>
        <v>20000</v>
      </c>
      <c r="G233" s="198">
        <f>SUM(G232)</f>
        <v>20</v>
      </c>
      <c r="H233" s="157">
        <f>G233</f>
        <v>20</v>
      </c>
      <c r="I233" s="302"/>
      <c r="K233"/>
    </row>
    <row r="234" spans="1:11" s="3" customFormat="1" ht="15.75" x14ac:dyDescent="0.25">
      <c r="A234" s="27"/>
      <c r="B234" s="28"/>
      <c r="C234" s="65"/>
      <c r="D234" s="75"/>
      <c r="E234" s="75"/>
      <c r="F234" s="231"/>
      <c r="G234" s="197"/>
      <c r="H234" s="156"/>
      <c r="I234" s="302"/>
      <c r="K234"/>
    </row>
    <row r="235" spans="1:11" ht="30" x14ac:dyDescent="0.2">
      <c r="A235" s="8">
        <v>4344</v>
      </c>
      <c r="B235" s="52">
        <v>5221</v>
      </c>
      <c r="C235" s="53" t="s">
        <v>237</v>
      </c>
      <c r="D235" s="75">
        <v>10</v>
      </c>
      <c r="E235" s="75">
        <v>10</v>
      </c>
      <c r="F235" s="229">
        <v>10000</v>
      </c>
      <c r="G235" s="197">
        <v>10</v>
      </c>
      <c r="H235" s="156"/>
    </row>
    <row r="236" spans="1:11" x14ac:dyDescent="0.2">
      <c r="A236" s="8">
        <v>4344</v>
      </c>
      <c r="B236" s="52">
        <v>5222</v>
      </c>
      <c r="C236" s="71" t="s">
        <v>181</v>
      </c>
      <c r="D236" s="75">
        <v>70</v>
      </c>
      <c r="E236" s="75">
        <v>0</v>
      </c>
      <c r="F236" s="229"/>
      <c r="G236" s="197">
        <v>70</v>
      </c>
      <c r="H236" s="156"/>
    </row>
    <row r="237" spans="1:11" x14ac:dyDescent="0.2">
      <c r="A237" s="55">
        <v>4344</v>
      </c>
      <c r="B237" s="56">
        <v>5222</v>
      </c>
      <c r="C237" s="53" t="s">
        <v>182</v>
      </c>
      <c r="D237" s="75">
        <v>0</v>
      </c>
      <c r="E237" s="75">
        <v>30</v>
      </c>
      <c r="F237" s="229">
        <v>30000</v>
      </c>
      <c r="G237" s="197"/>
      <c r="H237" s="156"/>
    </row>
    <row r="238" spans="1:11" x14ac:dyDescent="0.2">
      <c r="A238" s="55">
        <v>4344</v>
      </c>
      <c r="B238" s="56">
        <v>5222</v>
      </c>
      <c r="C238" s="53" t="s">
        <v>194</v>
      </c>
      <c r="D238" s="75">
        <v>0</v>
      </c>
      <c r="E238" s="75">
        <v>20</v>
      </c>
      <c r="F238" s="229">
        <v>20000</v>
      </c>
      <c r="G238" s="197"/>
      <c r="H238" s="156"/>
    </row>
    <row r="239" spans="1:11" x14ac:dyDescent="0.2">
      <c r="A239" s="55">
        <v>4344</v>
      </c>
      <c r="B239" s="56">
        <v>5222</v>
      </c>
      <c r="C239" s="53" t="s">
        <v>180</v>
      </c>
      <c r="D239" s="75">
        <v>0</v>
      </c>
      <c r="E239" s="75">
        <v>20</v>
      </c>
      <c r="F239" s="229">
        <v>20000</v>
      </c>
      <c r="G239" s="197"/>
      <c r="H239" s="156"/>
    </row>
    <row r="240" spans="1:11" s="3" customFormat="1" ht="15.75" x14ac:dyDescent="0.25">
      <c r="A240" s="27">
        <v>4344</v>
      </c>
      <c r="B240" s="28"/>
      <c r="C240" s="65" t="s">
        <v>50</v>
      </c>
      <c r="D240" s="72">
        <f>SUM(D235:D239)</f>
        <v>80</v>
      </c>
      <c r="E240" s="72">
        <f t="shared" ref="E240:F240" si="6">SUM(E235:E239)</f>
        <v>80</v>
      </c>
      <c r="F240" s="232">
        <f t="shared" si="6"/>
        <v>80000</v>
      </c>
      <c r="G240" s="198">
        <f>SUM(G235:G239)</f>
        <v>80</v>
      </c>
      <c r="H240" s="157">
        <f>G240</f>
        <v>80</v>
      </c>
      <c r="I240" s="302"/>
      <c r="K240"/>
    </row>
    <row r="241" spans="1:11" s="3" customFormat="1" ht="15.75" x14ac:dyDescent="0.25">
      <c r="A241" s="27"/>
      <c r="B241" s="10"/>
      <c r="C241" s="68"/>
      <c r="D241" s="75"/>
      <c r="E241" s="75"/>
      <c r="F241" s="229"/>
      <c r="G241" s="197"/>
      <c r="H241" s="156"/>
      <c r="I241" s="302"/>
      <c r="K241"/>
    </row>
    <row r="242" spans="1:11" s="3" customFormat="1" ht="15.75" x14ac:dyDescent="0.25">
      <c r="A242" s="8">
        <v>4357</v>
      </c>
      <c r="B242" s="52">
        <v>5041</v>
      </c>
      <c r="C242" s="71" t="s">
        <v>89</v>
      </c>
      <c r="D242" s="75">
        <v>2</v>
      </c>
      <c r="E242" s="75">
        <v>2</v>
      </c>
      <c r="F242" s="229">
        <v>0</v>
      </c>
      <c r="G242" s="197">
        <v>4</v>
      </c>
      <c r="H242" s="156"/>
      <c r="I242" s="302"/>
      <c r="K242"/>
    </row>
    <row r="243" spans="1:11" s="3" customFormat="1" ht="15.75" x14ac:dyDescent="0.25">
      <c r="A243" s="55">
        <v>4357</v>
      </c>
      <c r="B243" s="56">
        <v>5137</v>
      </c>
      <c r="C243" s="53" t="s">
        <v>373</v>
      </c>
      <c r="D243" s="75">
        <v>10</v>
      </c>
      <c r="E243" s="75">
        <f>10+70</f>
        <v>80</v>
      </c>
      <c r="F243" s="229">
        <v>69852.820000000007</v>
      </c>
      <c r="G243" s="197">
        <v>10</v>
      </c>
      <c r="H243" s="156"/>
      <c r="I243" s="302"/>
      <c r="K243"/>
    </row>
    <row r="244" spans="1:11" s="6" customFormat="1" x14ac:dyDescent="0.2">
      <c r="A244" s="55">
        <v>4357</v>
      </c>
      <c r="B244" s="56">
        <v>5139</v>
      </c>
      <c r="C244" s="53" t="s">
        <v>214</v>
      </c>
      <c r="D244" s="75">
        <v>15</v>
      </c>
      <c r="E244" s="75">
        <v>15</v>
      </c>
      <c r="F244" s="229">
        <v>0</v>
      </c>
      <c r="G244" s="197">
        <v>15</v>
      </c>
      <c r="H244" s="156"/>
      <c r="I244" s="9"/>
      <c r="K244"/>
    </row>
    <row r="245" spans="1:11" s="6" customFormat="1" x14ac:dyDescent="0.2">
      <c r="A245" s="55">
        <v>4357</v>
      </c>
      <c r="B245" s="56">
        <v>5156</v>
      </c>
      <c r="C245" s="53" t="s">
        <v>48</v>
      </c>
      <c r="D245" s="75">
        <v>12</v>
      </c>
      <c r="E245" s="75">
        <v>12</v>
      </c>
      <c r="F245" s="229">
        <v>6281.56</v>
      </c>
      <c r="G245" s="197">
        <v>12</v>
      </c>
      <c r="H245" s="156"/>
      <c r="I245" s="9"/>
      <c r="K245"/>
    </row>
    <row r="246" spans="1:11" s="3" customFormat="1" ht="15.75" x14ac:dyDescent="0.25">
      <c r="A246" s="55">
        <v>4357</v>
      </c>
      <c r="B246" s="56">
        <v>5169</v>
      </c>
      <c r="C246" s="53" t="s">
        <v>152</v>
      </c>
      <c r="D246" s="75"/>
      <c r="E246" s="75"/>
      <c r="F246" s="229"/>
      <c r="G246" s="197"/>
      <c r="H246" s="156"/>
      <c r="I246" s="302"/>
      <c r="K246"/>
    </row>
    <row r="247" spans="1:11" s="6" customFormat="1" x14ac:dyDescent="0.2">
      <c r="A247" s="55"/>
      <c r="B247" s="56"/>
      <c r="C247" s="53" t="s">
        <v>153</v>
      </c>
      <c r="D247" s="75">
        <v>40</v>
      </c>
      <c r="E247" s="75">
        <v>40</v>
      </c>
      <c r="F247" s="229">
        <f>12000+12000+7000+9000</f>
        <v>40000</v>
      </c>
      <c r="G247" s="197">
        <v>40</v>
      </c>
      <c r="H247" s="156"/>
      <c r="I247" s="9"/>
      <c r="K247"/>
    </row>
    <row r="248" spans="1:11" s="6" customFormat="1" ht="30" x14ac:dyDescent="0.2">
      <c r="A248" s="55"/>
      <c r="B248" s="56"/>
      <c r="C248" s="53" t="s">
        <v>374</v>
      </c>
      <c r="D248" s="75">
        <v>100</v>
      </c>
      <c r="E248" s="75">
        <v>100</v>
      </c>
      <c r="F248" s="229">
        <f>29887+12310+23449.8+15866.6</f>
        <v>81513.400000000009</v>
      </c>
      <c r="G248" s="197">
        <v>100</v>
      </c>
      <c r="H248" s="156"/>
      <c r="I248" s="9"/>
      <c r="K248"/>
    </row>
    <row r="249" spans="1:11" s="6" customFormat="1" ht="30" x14ac:dyDescent="0.2">
      <c r="A249" s="55"/>
      <c r="B249" s="56"/>
      <c r="C249" s="53" t="s">
        <v>300</v>
      </c>
      <c r="D249" s="75">
        <v>200</v>
      </c>
      <c r="E249" s="75">
        <v>200</v>
      </c>
      <c r="F249" s="229">
        <v>110275</v>
      </c>
      <c r="G249" s="197">
        <v>200</v>
      </c>
      <c r="H249" s="156"/>
      <c r="I249" s="9"/>
      <c r="K249"/>
    </row>
    <row r="250" spans="1:11" s="6" customFormat="1" x14ac:dyDescent="0.2">
      <c r="A250" s="55">
        <v>4357</v>
      </c>
      <c r="B250" s="56">
        <v>5169</v>
      </c>
      <c r="C250" s="53" t="s">
        <v>292</v>
      </c>
      <c r="D250" s="75">
        <v>0</v>
      </c>
      <c r="E250" s="75">
        <v>55</v>
      </c>
      <c r="F250" s="229">
        <v>55000</v>
      </c>
      <c r="G250" s="197">
        <v>0</v>
      </c>
      <c r="H250" s="156"/>
      <c r="I250" s="9"/>
      <c r="K250"/>
    </row>
    <row r="251" spans="1:11" s="6" customFormat="1" ht="45" x14ac:dyDescent="0.2">
      <c r="A251" s="55">
        <v>4357</v>
      </c>
      <c r="B251" s="56">
        <v>5171</v>
      </c>
      <c r="C251" s="53" t="s">
        <v>375</v>
      </c>
      <c r="D251" s="75">
        <v>500</v>
      </c>
      <c r="E251" s="75">
        <f>500+230</f>
        <v>730</v>
      </c>
      <c r="F251" s="229">
        <f>667253.38+726+7986+20449</f>
        <v>696414.38</v>
      </c>
      <c r="G251" s="197">
        <v>500</v>
      </c>
      <c r="H251" s="156"/>
      <c r="I251" s="9"/>
      <c r="K251"/>
    </row>
    <row r="252" spans="1:11" s="6" customFormat="1" x14ac:dyDescent="0.2">
      <c r="A252" s="55">
        <v>4357</v>
      </c>
      <c r="B252" s="56">
        <v>5175</v>
      </c>
      <c r="C252" s="53" t="s">
        <v>13</v>
      </c>
      <c r="D252" s="75">
        <v>18</v>
      </c>
      <c r="E252" s="75">
        <v>18</v>
      </c>
      <c r="F252" s="229">
        <v>11580.47</v>
      </c>
      <c r="G252" s="197">
        <v>18</v>
      </c>
      <c r="H252" s="156"/>
      <c r="I252" s="9"/>
      <c r="K252"/>
    </row>
    <row r="253" spans="1:11" s="6" customFormat="1" x14ac:dyDescent="0.2">
      <c r="A253" s="55">
        <v>4357</v>
      </c>
      <c r="B253" s="56">
        <v>5194</v>
      </c>
      <c r="C253" s="53" t="s">
        <v>183</v>
      </c>
      <c r="D253" s="75">
        <v>3</v>
      </c>
      <c r="E253" s="75">
        <v>3</v>
      </c>
      <c r="F253" s="229">
        <v>3089</v>
      </c>
      <c r="G253" s="197">
        <v>3</v>
      </c>
      <c r="H253" s="156"/>
      <c r="I253" s="9"/>
      <c r="K253"/>
    </row>
    <row r="254" spans="1:11" s="6" customFormat="1" x14ac:dyDescent="0.2">
      <c r="A254" s="55">
        <v>4357</v>
      </c>
      <c r="B254" s="56">
        <v>5492</v>
      </c>
      <c r="C254" s="53" t="s">
        <v>142</v>
      </c>
      <c r="D254" s="75">
        <v>2</v>
      </c>
      <c r="E254" s="75">
        <v>2</v>
      </c>
      <c r="F254" s="229">
        <v>2000</v>
      </c>
      <c r="G254" s="197">
        <v>2</v>
      </c>
      <c r="H254" s="156"/>
      <c r="I254" s="9"/>
      <c r="K254"/>
    </row>
    <row r="255" spans="1:11" s="6" customFormat="1" ht="30" x14ac:dyDescent="0.2">
      <c r="A255" s="55">
        <v>4357</v>
      </c>
      <c r="B255" s="56">
        <v>6121</v>
      </c>
      <c r="C255" s="111" t="s">
        <v>301</v>
      </c>
      <c r="D255" s="142">
        <v>9000</v>
      </c>
      <c r="E255" s="142">
        <f>9000-300</f>
        <v>8700</v>
      </c>
      <c r="F255" s="230">
        <f>72600+2420+44261.8+4172418.5+532660.45+62605.4</f>
        <v>4886966.1500000004</v>
      </c>
      <c r="G255" s="298"/>
      <c r="H255" s="299"/>
      <c r="I255" s="9"/>
      <c r="K255"/>
    </row>
    <row r="256" spans="1:11" s="6" customFormat="1" x14ac:dyDescent="0.2">
      <c r="A256" s="55">
        <v>4357</v>
      </c>
      <c r="B256" s="56">
        <v>6122</v>
      </c>
      <c r="C256" s="184" t="s">
        <v>323</v>
      </c>
      <c r="D256" s="142">
        <v>0</v>
      </c>
      <c r="E256" s="142">
        <v>0</v>
      </c>
      <c r="F256" s="230">
        <v>171218</v>
      </c>
      <c r="G256" s="197"/>
      <c r="H256" s="156"/>
      <c r="I256" s="9"/>
      <c r="K256"/>
    </row>
    <row r="257" spans="1:11" s="6" customFormat="1" x14ac:dyDescent="0.2">
      <c r="A257" s="55"/>
      <c r="B257" s="56"/>
      <c r="C257" s="111" t="s">
        <v>386</v>
      </c>
      <c r="D257" s="142"/>
      <c r="E257" s="142"/>
      <c r="F257" s="230"/>
      <c r="G257" s="216">
        <v>2800</v>
      </c>
      <c r="H257" s="208"/>
      <c r="I257" s="9"/>
      <c r="K257" s="297"/>
    </row>
    <row r="258" spans="1:11" s="3" customFormat="1" ht="15.75" x14ac:dyDescent="0.25">
      <c r="A258" s="27">
        <v>4357</v>
      </c>
      <c r="B258" s="28"/>
      <c r="C258" s="65" t="s">
        <v>145</v>
      </c>
      <c r="D258" s="72">
        <f>SUM(D242:D257)</f>
        <v>9902</v>
      </c>
      <c r="E258" s="72">
        <f>SUM(E242:E257)</f>
        <v>9957</v>
      </c>
      <c r="F258" s="231">
        <f ca="1">SUM(F242:F2577)</f>
        <v>0</v>
      </c>
      <c r="G258" s="198">
        <f>SUM(G242:G257)</f>
        <v>3704</v>
      </c>
      <c r="H258" s="157">
        <f>G258</f>
        <v>3704</v>
      </c>
      <c r="I258" s="302"/>
      <c r="K258"/>
    </row>
    <row r="259" spans="1:11" s="3" customFormat="1" ht="15.75" x14ac:dyDescent="0.25">
      <c r="A259" s="27"/>
      <c r="B259" s="28"/>
      <c r="C259" s="65"/>
      <c r="D259" s="75"/>
      <c r="E259" s="75"/>
      <c r="F259" s="231"/>
      <c r="G259" s="197"/>
      <c r="H259" s="156"/>
      <c r="I259" s="302"/>
      <c r="K259"/>
    </row>
    <row r="260" spans="1:11" x14ac:dyDescent="0.2">
      <c r="A260" s="8">
        <v>4359</v>
      </c>
      <c r="B260" s="10">
        <v>5137</v>
      </c>
      <c r="C260" s="53" t="s">
        <v>324</v>
      </c>
      <c r="D260" s="75">
        <v>0</v>
      </c>
      <c r="E260" s="75">
        <v>0</v>
      </c>
      <c r="F260" s="229">
        <v>5367</v>
      </c>
      <c r="G260" s="197">
        <v>0</v>
      </c>
      <c r="H260" s="156"/>
    </row>
    <row r="261" spans="1:11" s="3" customFormat="1" ht="15.75" x14ac:dyDescent="0.25">
      <c r="A261" s="8">
        <v>4359</v>
      </c>
      <c r="B261" s="10">
        <v>5139</v>
      </c>
      <c r="C261" s="66" t="s">
        <v>4</v>
      </c>
      <c r="D261" s="75">
        <v>2</v>
      </c>
      <c r="E261" s="75">
        <v>2</v>
      </c>
      <c r="F261" s="229">
        <v>199</v>
      </c>
      <c r="G261" s="197">
        <v>2</v>
      </c>
      <c r="H261" s="156"/>
      <c r="I261" s="302"/>
      <c r="K261"/>
    </row>
    <row r="262" spans="1:11" s="3" customFormat="1" ht="15.75" x14ac:dyDescent="0.25">
      <c r="A262" s="8">
        <v>4359</v>
      </c>
      <c r="B262" s="10">
        <v>5169</v>
      </c>
      <c r="C262" s="66" t="s">
        <v>92</v>
      </c>
      <c r="D262" s="75">
        <v>4</v>
      </c>
      <c r="E262" s="75">
        <v>4</v>
      </c>
      <c r="F262" s="229">
        <v>0</v>
      </c>
      <c r="G262" s="197">
        <v>4</v>
      </c>
      <c r="H262" s="156"/>
      <c r="I262" s="302"/>
      <c r="K262"/>
    </row>
    <row r="263" spans="1:11" s="3" customFormat="1" ht="15.75" x14ac:dyDescent="0.25">
      <c r="A263" s="29">
        <v>4359</v>
      </c>
      <c r="B263" s="32">
        <v>5175</v>
      </c>
      <c r="C263" s="69" t="s">
        <v>13</v>
      </c>
      <c r="D263" s="75">
        <v>6</v>
      </c>
      <c r="E263" s="75">
        <v>6</v>
      </c>
      <c r="F263" s="229">
        <v>0</v>
      </c>
      <c r="G263" s="197">
        <v>6</v>
      </c>
      <c r="H263" s="156"/>
      <c r="I263" s="302"/>
      <c r="K263"/>
    </row>
    <row r="264" spans="1:11" s="3" customFormat="1" ht="15.75" x14ac:dyDescent="0.25">
      <c r="A264" s="27">
        <v>4359</v>
      </c>
      <c r="B264" s="28"/>
      <c r="C264" s="65" t="s">
        <v>51</v>
      </c>
      <c r="D264" s="72">
        <f>SUM(D260:D263)</f>
        <v>12</v>
      </c>
      <c r="E264" s="72">
        <f t="shared" ref="E264:F264" si="7">SUM(E260:E263)</f>
        <v>12</v>
      </c>
      <c r="F264" s="237">
        <f t="shared" si="7"/>
        <v>5566</v>
      </c>
      <c r="G264" s="198">
        <f>SUM(G260:G263)</f>
        <v>12</v>
      </c>
      <c r="H264" s="157">
        <f>G264</f>
        <v>12</v>
      </c>
      <c r="I264" s="302"/>
      <c r="K264"/>
    </row>
    <row r="265" spans="1:11" s="3" customFormat="1" ht="15.75" x14ac:dyDescent="0.25">
      <c r="A265" s="27"/>
      <c r="B265" s="28"/>
      <c r="C265" s="65"/>
      <c r="D265" s="72"/>
      <c r="E265" s="72"/>
      <c r="F265" s="231"/>
      <c r="G265" s="197"/>
      <c r="H265" s="156"/>
      <c r="I265" s="302"/>
      <c r="K265"/>
    </row>
    <row r="266" spans="1:11" x14ac:dyDescent="0.2">
      <c r="A266" s="55">
        <v>5213</v>
      </c>
      <c r="B266" s="56">
        <v>5133</v>
      </c>
      <c r="C266" s="53" t="s">
        <v>184</v>
      </c>
      <c r="D266" s="75">
        <v>0</v>
      </c>
      <c r="E266" s="75">
        <v>8</v>
      </c>
      <c r="F266" s="229">
        <v>0</v>
      </c>
      <c r="G266" s="197">
        <v>0</v>
      </c>
      <c r="H266" s="156"/>
    </row>
    <row r="267" spans="1:11" x14ac:dyDescent="0.2">
      <c r="A267" s="55">
        <v>5213</v>
      </c>
      <c r="B267" s="56">
        <v>5137</v>
      </c>
      <c r="C267" s="53" t="s">
        <v>36</v>
      </c>
      <c r="D267" s="75">
        <v>0</v>
      </c>
      <c r="E267" s="75">
        <v>20</v>
      </c>
      <c r="F267" s="229">
        <v>0</v>
      </c>
      <c r="G267" s="197">
        <v>0</v>
      </c>
      <c r="H267" s="156"/>
    </row>
    <row r="268" spans="1:11" x14ac:dyDescent="0.2">
      <c r="A268" s="55">
        <v>5213</v>
      </c>
      <c r="B268" s="56">
        <v>5139</v>
      </c>
      <c r="C268" s="53" t="s">
        <v>4</v>
      </c>
      <c r="D268" s="75">
        <v>0</v>
      </c>
      <c r="E268" s="75">
        <v>45</v>
      </c>
      <c r="F268" s="229">
        <v>8072</v>
      </c>
      <c r="G268" s="197">
        <v>0</v>
      </c>
      <c r="H268" s="156"/>
    </row>
    <row r="269" spans="1:11" x14ac:dyDescent="0.2">
      <c r="A269" s="55">
        <v>5213</v>
      </c>
      <c r="B269" s="94">
        <v>5169</v>
      </c>
      <c r="C269" s="66" t="s">
        <v>37</v>
      </c>
      <c r="D269" s="75">
        <v>0</v>
      </c>
      <c r="E269" s="75">
        <v>70</v>
      </c>
      <c r="F269" s="229">
        <v>0</v>
      </c>
      <c r="G269" s="197">
        <v>0</v>
      </c>
      <c r="H269" s="156"/>
    </row>
    <row r="270" spans="1:11" x14ac:dyDescent="0.2">
      <c r="A270" s="55">
        <v>5213</v>
      </c>
      <c r="B270" s="94">
        <v>5901</v>
      </c>
      <c r="C270" s="63" t="s">
        <v>143</v>
      </c>
      <c r="D270" s="75">
        <v>143</v>
      </c>
      <c r="E270" s="75">
        <v>143</v>
      </c>
      <c r="F270" s="229">
        <v>0</v>
      </c>
      <c r="G270" s="197">
        <v>143</v>
      </c>
      <c r="H270" s="156"/>
    </row>
    <row r="271" spans="1:11" s="4" customFormat="1" ht="15.75" x14ac:dyDescent="0.25">
      <c r="A271" s="30">
        <v>5213</v>
      </c>
      <c r="B271" s="31"/>
      <c r="C271" s="67" t="s">
        <v>128</v>
      </c>
      <c r="D271" s="76">
        <f>SUM(D266:D270)</f>
        <v>143</v>
      </c>
      <c r="E271" s="76">
        <f>SUM(E266:E270)</f>
        <v>286</v>
      </c>
      <c r="F271" s="232">
        <f>SUM(F266:F270)</f>
        <v>8072</v>
      </c>
      <c r="G271" s="198">
        <f>SUM(G266:G270)</f>
        <v>143</v>
      </c>
      <c r="H271" s="157">
        <f>G271</f>
        <v>143</v>
      </c>
      <c r="I271" s="302"/>
      <c r="K271"/>
    </row>
    <row r="272" spans="1:11" s="4" customFormat="1" ht="15.75" x14ac:dyDescent="0.25">
      <c r="A272" s="30"/>
      <c r="B272" s="31"/>
      <c r="C272" s="67"/>
      <c r="D272" s="76"/>
      <c r="E272" s="76"/>
      <c r="F272" s="232"/>
      <c r="G272" s="197"/>
      <c r="H272" s="157"/>
      <c r="I272" s="302"/>
      <c r="K272"/>
    </row>
    <row r="273" spans="1:11" x14ac:dyDescent="0.2">
      <c r="A273" s="55">
        <v>5311</v>
      </c>
      <c r="B273" s="56">
        <v>5492</v>
      </c>
      <c r="C273" s="53" t="s">
        <v>41</v>
      </c>
      <c r="D273" s="75">
        <v>30</v>
      </c>
      <c r="E273" s="75">
        <v>30</v>
      </c>
      <c r="F273" s="229">
        <v>0</v>
      </c>
      <c r="G273" s="197">
        <v>20</v>
      </c>
      <c r="H273" s="156"/>
    </row>
    <row r="274" spans="1:11" x14ac:dyDescent="0.2">
      <c r="A274" s="55">
        <v>5311</v>
      </c>
      <c r="B274" s="56">
        <v>5319</v>
      </c>
      <c r="C274" s="53" t="s">
        <v>381</v>
      </c>
      <c r="D274" s="75"/>
      <c r="E274" s="75"/>
      <c r="F274" s="229"/>
      <c r="G274" s="197">
        <v>10</v>
      </c>
      <c r="H274" s="156"/>
    </row>
    <row r="275" spans="1:11" s="3" customFormat="1" ht="15.75" x14ac:dyDescent="0.25">
      <c r="A275" s="30">
        <v>5311</v>
      </c>
      <c r="B275" s="31"/>
      <c r="C275" s="67" t="s">
        <v>52</v>
      </c>
      <c r="D275" s="76">
        <f>SUM(D273:D274)</f>
        <v>30</v>
      </c>
      <c r="E275" s="76">
        <f t="shared" ref="E275:G275" si="8">SUM(E273:E274)</f>
        <v>30</v>
      </c>
      <c r="F275" s="157">
        <f t="shared" si="8"/>
        <v>0</v>
      </c>
      <c r="G275" s="198">
        <f t="shared" si="8"/>
        <v>30</v>
      </c>
      <c r="H275" s="157">
        <f>G275</f>
        <v>30</v>
      </c>
      <c r="I275" s="302"/>
      <c r="K275"/>
    </row>
    <row r="276" spans="1:11" s="3" customFormat="1" ht="15.75" x14ac:dyDescent="0.25">
      <c r="A276" s="30"/>
      <c r="B276" s="31"/>
      <c r="C276" s="67"/>
      <c r="D276" s="75"/>
      <c r="E276" s="75"/>
      <c r="F276" s="231"/>
      <c r="G276" s="197"/>
      <c r="H276" s="156"/>
      <c r="I276" s="302"/>
      <c r="K276"/>
    </row>
    <row r="277" spans="1:11" s="3" customFormat="1" ht="15.75" x14ac:dyDescent="0.25">
      <c r="A277" s="8">
        <v>5512</v>
      </c>
      <c r="B277" s="52">
        <v>5132</v>
      </c>
      <c r="C277" s="71" t="s">
        <v>43</v>
      </c>
      <c r="D277" s="75">
        <v>40</v>
      </c>
      <c r="E277" s="75">
        <v>40</v>
      </c>
      <c r="F277" s="229">
        <v>22669</v>
      </c>
      <c r="G277" s="197">
        <v>40</v>
      </c>
      <c r="H277" s="156"/>
      <c r="I277" s="302"/>
      <c r="K277"/>
    </row>
    <row r="278" spans="1:11" s="3" customFormat="1" ht="15.75" x14ac:dyDescent="0.25">
      <c r="A278" s="146">
        <v>5512</v>
      </c>
      <c r="B278" s="147">
        <v>5132</v>
      </c>
      <c r="C278" s="148" t="s">
        <v>295</v>
      </c>
      <c r="D278" s="75">
        <v>0</v>
      </c>
      <c r="E278" s="75">
        <v>162</v>
      </c>
      <c r="F278" s="229">
        <v>163085</v>
      </c>
      <c r="G278" s="197">
        <v>0</v>
      </c>
      <c r="H278" s="156"/>
      <c r="I278" s="302"/>
      <c r="K278"/>
    </row>
    <row r="279" spans="1:11" s="181" customFormat="1" ht="15.75" x14ac:dyDescent="0.25">
      <c r="A279" s="179">
        <v>5512</v>
      </c>
      <c r="B279" s="180">
        <v>5132</v>
      </c>
      <c r="C279" s="182" t="s">
        <v>296</v>
      </c>
      <c r="D279" s="166">
        <v>0</v>
      </c>
      <c r="E279" s="166">
        <v>32</v>
      </c>
      <c r="F279" s="238">
        <v>22075</v>
      </c>
      <c r="G279" s="218">
        <v>0</v>
      </c>
      <c r="H279" s="205"/>
      <c r="I279" s="38"/>
      <c r="K279" s="211"/>
    </row>
    <row r="280" spans="1:11" s="3" customFormat="1" ht="15.75" x14ac:dyDescent="0.25">
      <c r="A280" s="55">
        <v>5512</v>
      </c>
      <c r="B280" s="56">
        <v>5137</v>
      </c>
      <c r="C280" s="53" t="s">
        <v>44</v>
      </c>
      <c r="D280" s="75">
        <v>40</v>
      </c>
      <c r="E280" s="75">
        <v>40</v>
      </c>
      <c r="F280" s="229">
        <v>65852</v>
      </c>
      <c r="G280" s="197">
        <v>60</v>
      </c>
      <c r="H280" s="156"/>
      <c r="I280" s="302"/>
      <c r="K280"/>
    </row>
    <row r="281" spans="1:11" s="3" customFormat="1" ht="15.75" x14ac:dyDescent="0.25">
      <c r="A281" s="146">
        <v>5512</v>
      </c>
      <c r="B281" s="147">
        <v>5137</v>
      </c>
      <c r="C281" s="148" t="s">
        <v>238</v>
      </c>
      <c r="D281" s="75">
        <v>0</v>
      </c>
      <c r="E281" s="75">
        <v>40</v>
      </c>
      <c r="F281" s="229">
        <v>10578</v>
      </c>
      <c r="G281" s="197">
        <v>0</v>
      </c>
      <c r="H281" s="156"/>
      <c r="I281" s="302"/>
      <c r="K281" s="2"/>
    </row>
    <row r="282" spans="1:11" s="3" customFormat="1" ht="15.75" x14ac:dyDescent="0.25">
      <c r="A282" s="55">
        <v>5512</v>
      </c>
      <c r="B282" s="56">
        <v>5139</v>
      </c>
      <c r="C282" s="53" t="s">
        <v>45</v>
      </c>
      <c r="D282" s="75">
        <v>60</v>
      </c>
      <c r="E282" s="75">
        <v>60</v>
      </c>
      <c r="F282" s="229">
        <v>42853.97</v>
      </c>
      <c r="G282" s="197">
        <v>60</v>
      </c>
      <c r="H282" s="156"/>
      <c r="I282" s="302"/>
      <c r="K282"/>
    </row>
    <row r="283" spans="1:11" s="3" customFormat="1" ht="15.75" x14ac:dyDescent="0.25">
      <c r="A283" s="146">
        <v>5512</v>
      </c>
      <c r="B283" s="147">
        <v>5139</v>
      </c>
      <c r="C283" s="148" t="s">
        <v>239</v>
      </c>
      <c r="D283" s="75">
        <v>0</v>
      </c>
      <c r="E283" s="75">
        <v>23</v>
      </c>
      <c r="F283" s="229">
        <v>32069.34</v>
      </c>
      <c r="G283" s="197">
        <v>0</v>
      </c>
      <c r="H283" s="156"/>
      <c r="I283" s="302"/>
      <c r="K283"/>
    </row>
    <row r="284" spans="1:11" s="3" customFormat="1" ht="15.75" x14ac:dyDescent="0.25">
      <c r="A284" s="55">
        <v>5512</v>
      </c>
      <c r="B284" s="56">
        <v>5151</v>
      </c>
      <c r="C284" s="53" t="s">
        <v>10</v>
      </c>
      <c r="D284" s="75">
        <v>10</v>
      </c>
      <c r="E284" s="75">
        <v>10</v>
      </c>
      <c r="F284" s="229">
        <v>7675</v>
      </c>
      <c r="G284" s="197">
        <v>10</v>
      </c>
      <c r="H284" s="156"/>
      <c r="I284" s="302"/>
      <c r="K284"/>
    </row>
    <row r="285" spans="1:11" s="3" customFormat="1" ht="15.75" x14ac:dyDescent="0.25">
      <c r="A285" s="55">
        <v>5512</v>
      </c>
      <c r="B285" s="56">
        <v>5153</v>
      </c>
      <c r="C285" s="53" t="s">
        <v>11</v>
      </c>
      <c r="D285" s="75">
        <v>260</v>
      </c>
      <c r="E285" s="75">
        <v>260</v>
      </c>
      <c r="F285" s="229">
        <v>274400</v>
      </c>
      <c r="G285" s="197">
        <v>300</v>
      </c>
      <c r="H285" s="156"/>
      <c r="I285" s="302"/>
      <c r="K285"/>
    </row>
    <row r="286" spans="1:11" s="3" customFormat="1" ht="15.75" x14ac:dyDescent="0.25">
      <c r="A286" s="55">
        <v>5512</v>
      </c>
      <c r="B286" s="56">
        <v>5154</v>
      </c>
      <c r="C286" s="53" t="s">
        <v>12</v>
      </c>
      <c r="D286" s="75">
        <v>66</v>
      </c>
      <c r="E286" s="75">
        <v>66</v>
      </c>
      <c r="F286" s="229">
        <v>51180</v>
      </c>
      <c r="G286" s="197">
        <v>70</v>
      </c>
      <c r="H286" s="156"/>
      <c r="I286" s="302"/>
      <c r="K286"/>
    </row>
    <row r="287" spans="1:11" s="3" customFormat="1" ht="15.75" x14ac:dyDescent="0.25">
      <c r="A287" s="55">
        <v>5512</v>
      </c>
      <c r="B287" s="56">
        <v>5156</v>
      </c>
      <c r="C287" s="53" t="s">
        <v>46</v>
      </c>
      <c r="D287" s="75">
        <v>80</v>
      </c>
      <c r="E287" s="75">
        <v>80</v>
      </c>
      <c r="F287" s="229">
        <v>52030.33</v>
      </c>
      <c r="G287" s="197">
        <v>80</v>
      </c>
      <c r="H287" s="156"/>
      <c r="I287" s="302"/>
      <c r="K287"/>
    </row>
    <row r="288" spans="1:11" s="3" customFormat="1" ht="15.75" x14ac:dyDescent="0.25">
      <c r="A288" s="55">
        <v>5512</v>
      </c>
      <c r="B288" s="56">
        <v>5162</v>
      </c>
      <c r="C288" s="53" t="s">
        <v>102</v>
      </c>
      <c r="D288" s="75">
        <v>18</v>
      </c>
      <c r="E288" s="75">
        <v>18</v>
      </c>
      <c r="F288" s="229">
        <v>15023.29</v>
      </c>
      <c r="G288" s="197">
        <v>22</v>
      </c>
      <c r="H288" s="156"/>
      <c r="I288" s="302"/>
      <c r="K288"/>
    </row>
    <row r="289" spans="1:11" s="3" customFormat="1" ht="15.75" x14ac:dyDescent="0.25">
      <c r="A289" s="55">
        <v>5512</v>
      </c>
      <c r="B289" s="56">
        <v>5163</v>
      </c>
      <c r="C289" s="53" t="s">
        <v>136</v>
      </c>
      <c r="D289" s="75">
        <v>12</v>
      </c>
      <c r="E289" s="75">
        <v>12</v>
      </c>
      <c r="F289" s="229">
        <v>11924</v>
      </c>
      <c r="G289" s="197">
        <v>12</v>
      </c>
      <c r="H289" s="156"/>
      <c r="I289" s="302"/>
      <c r="K289"/>
    </row>
    <row r="290" spans="1:11" s="3" customFormat="1" ht="15.75" x14ac:dyDescent="0.25">
      <c r="A290" s="55">
        <v>5512</v>
      </c>
      <c r="B290" s="56">
        <v>5167</v>
      </c>
      <c r="C290" s="53" t="s">
        <v>57</v>
      </c>
      <c r="D290" s="75">
        <v>8</v>
      </c>
      <c r="E290" s="75">
        <v>8</v>
      </c>
      <c r="F290" s="229">
        <v>4235</v>
      </c>
      <c r="G290" s="197">
        <v>8</v>
      </c>
      <c r="H290" s="156"/>
      <c r="I290" s="302"/>
      <c r="K290"/>
    </row>
    <row r="291" spans="1:11" s="3" customFormat="1" ht="30.75" x14ac:dyDescent="0.25">
      <c r="A291" s="55">
        <v>5512</v>
      </c>
      <c r="B291" s="56">
        <v>5168</v>
      </c>
      <c r="C291" s="53" t="s">
        <v>88</v>
      </c>
      <c r="D291" s="75">
        <v>16</v>
      </c>
      <c r="E291" s="75">
        <v>16</v>
      </c>
      <c r="F291" s="229">
        <v>14278</v>
      </c>
      <c r="G291" s="197">
        <v>19</v>
      </c>
      <c r="H291" s="156"/>
      <c r="I291" s="302"/>
      <c r="K291"/>
    </row>
    <row r="292" spans="1:11" s="3" customFormat="1" ht="15.75" x14ac:dyDescent="0.25">
      <c r="A292" s="146">
        <v>5512</v>
      </c>
      <c r="B292" s="147">
        <v>5168</v>
      </c>
      <c r="C292" s="148" t="s">
        <v>297</v>
      </c>
      <c r="D292" s="75">
        <v>0</v>
      </c>
      <c r="E292" s="75">
        <v>20</v>
      </c>
      <c r="F292" s="229">
        <v>20499</v>
      </c>
      <c r="G292" s="197">
        <v>0</v>
      </c>
      <c r="H292" s="156"/>
      <c r="I292" s="302"/>
      <c r="K292"/>
    </row>
    <row r="293" spans="1:11" s="3" customFormat="1" ht="15.75" x14ac:dyDescent="0.25">
      <c r="A293" s="55">
        <v>5512</v>
      </c>
      <c r="B293" s="56">
        <v>5169</v>
      </c>
      <c r="C293" s="53" t="s">
        <v>378</v>
      </c>
      <c r="D293" s="75">
        <v>60</v>
      </c>
      <c r="E293" s="75">
        <f>60+13</f>
        <v>73</v>
      </c>
      <c r="F293" s="229">
        <v>118041.2</v>
      </c>
      <c r="G293" s="197">
        <f>60+75</f>
        <v>135</v>
      </c>
      <c r="H293" s="156"/>
      <c r="I293" s="302"/>
      <c r="K293"/>
    </row>
    <row r="294" spans="1:11" s="3" customFormat="1" ht="15.75" x14ac:dyDescent="0.25">
      <c r="A294" s="146">
        <v>5512</v>
      </c>
      <c r="B294" s="147">
        <v>5169</v>
      </c>
      <c r="C294" s="148" t="s">
        <v>302</v>
      </c>
      <c r="D294" s="75">
        <v>0</v>
      </c>
      <c r="E294" s="75">
        <v>85</v>
      </c>
      <c r="F294" s="229">
        <v>95286.9</v>
      </c>
      <c r="G294" s="197">
        <v>0</v>
      </c>
      <c r="H294" s="156"/>
      <c r="I294" s="302"/>
      <c r="K294"/>
    </row>
    <row r="295" spans="1:11" s="3" customFormat="1" ht="45.75" x14ac:dyDescent="0.25">
      <c r="A295" s="55">
        <v>5512</v>
      </c>
      <c r="B295" s="56">
        <v>5171</v>
      </c>
      <c r="C295" s="53" t="s">
        <v>290</v>
      </c>
      <c r="D295" s="75">
        <v>80</v>
      </c>
      <c r="E295" s="75">
        <v>80</v>
      </c>
      <c r="F295" s="229">
        <f>5900+4199+4118+9196+8470-21500</f>
        <v>10383</v>
      </c>
      <c r="G295" s="197">
        <v>80</v>
      </c>
      <c r="H295" s="156"/>
      <c r="I295" s="302"/>
      <c r="K295"/>
    </row>
    <row r="296" spans="1:11" s="3" customFormat="1" ht="15.75" x14ac:dyDescent="0.25">
      <c r="A296" s="55">
        <v>5512</v>
      </c>
      <c r="B296" s="56">
        <v>5171</v>
      </c>
      <c r="C296" s="53" t="s">
        <v>222</v>
      </c>
      <c r="D296" s="75">
        <v>200</v>
      </c>
      <c r="E296" s="75">
        <v>200</v>
      </c>
      <c r="F296" s="229">
        <v>208852.05</v>
      </c>
      <c r="G296" s="197">
        <v>0</v>
      </c>
      <c r="H296" s="156"/>
      <c r="I296" s="302"/>
      <c r="K296"/>
    </row>
    <row r="297" spans="1:11" s="3" customFormat="1" ht="15.75" x14ac:dyDescent="0.25">
      <c r="A297" s="146">
        <v>5512</v>
      </c>
      <c r="B297" s="147">
        <v>5171</v>
      </c>
      <c r="C297" s="148" t="s">
        <v>298</v>
      </c>
      <c r="D297" s="75">
        <v>0</v>
      </c>
      <c r="E297" s="75">
        <v>21.5</v>
      </c>
      <c r="F297" s="229">
        <v>21500</v>
      </c>
      <c r="G297" s="197">
        <v>0</v>
      </c>
      <c r="H297" s="156"/>
      <c r="I297" s="302"/>
      <c r="K297"/>
    </row>
    <row r="298" spans="1:11" s="3" customFormat="1" ht="31.5" x14ac:dyDescent="0.25">
      <c r="A298" s="55"/>
      <c r="B298" s="56"/>
      <c r="C298" s="95" t="s">
        <v>379</v>
      </c>
      <c r="D298" s="75"/>
      <c r="E298" s="75"/>
      <c r="F298" s="229"/>
      <c r="G298" s="197"/>
      <c r="H298" s="156"/>
      <c r="I298" s="302"/>
      <c r="K298"/>
    </row>
    <row r="299" spans="1:11" s="3" customFormat="1" ht="31.5" x14ac:dyDescent="0.25">
      <c r="A299" s="55"/>
      <c r="B299" s="56"/>
      <c r="C299" s="95" t="s">
        <v>384</v>
      </c>
      <c r="D299" s="75"/>
      <c r="E299" s="75"/>
      <c r="F299" s="229"/>
      <c r="G299" s="197"/>
      <c r="H299" s="156"/>
      <c r="I299" s="302"/>
      <c r="K299"/>
    </row>
    <row r="300" spans="1:11" s="3" customFormat="1" ht="15.75" x14ac:dyDescent="0.25">
      <c r="A300" s="55">
        <v>5512</v>
      </c>
      <c r="B300" s="56">
        <v>6121</v>
      </c>
      <c r="C300" s="111" t="s">
        <v>227</v>
      </c>
      <c r="D300" s="142">
        <v>400</v>
      </c>
      <c r="E300" s="142">
        <v>400</v>
      </c>
      <c r="F300" s="230">
        <v>168190</v>
      </c>
      <c r="G300" s="216">
        <v>1000</v>
      </c>
      <c r="H300" s="210"/>
      <c r="I300" s="302"/>
      <c r="J300"/>
      <c r="K300"/>
    </row>
    <row r="301" spans="1:11" s="3" customFormat="1" ht="15.75" x14ac:dyDescent="0.25">
      <c r="A301" s="27">
        <v>5512</v>
      </c>
      <c r="B301" s="28"/>
      <c r="C301" s="67" t="s">
        <v>93</v>
      </c>
      <c r="D301" s="76">
        <f>SUM(D277:D300)</f>
        <v>1350</v>
      </c>
      <c r="E301" s="76">
        <f>SUM(E277:E300)</f>
        <v>1746.5</v>
      </c>
      <c r="F301" s="232">
        <f>SUM(F277:F300)</f>
        <v>1432680.08</v>
      </c>
      <c r="G301" s="198">
        <f>SUM(G277:G300)</f>
        <v>1896</v>
      </c>
      <c r="H301" s="157">
        <f>G301</f>
        <v>1896</v>
      </c>
      <c r="I301" s="302"/>
      <c r="J301"/>
      <c r="K301"/>
    </row>
    <row r="302" spans="1:11" s="3" customFormat="1" ht="15.75" x14ac:dyDescent="0.25">
      <c r="A302" s="27"/>
      <c r="B302" s="28"/>
      <c r="C302" s="66"/>
      <c r="D302" s="75"/>
      <c r="E302" s="75"/>
      <c r="F302" s="229"/>
      <c r="G302" s="197"/>
      <c r="H302" s="156"/>
      <c r="I302" s="302"/>
      <c r="J302"/>
      <c r="K302"/>
    </row>
    <row r="303" spans="1:11" s="3" customFormat="1" ht="15.75" x14ac:dyDescent="0.25">
      <c r="A303" s="8">
        <v>6112</v>
      </c>
      <c r="B303" s="52">
        <v>5023</v>
      </c>
      <c r="C303" s="71" t="s">
        <v>65</v>
      </c>
      <c r="D303" s="75">
        <v>3260</v>
      </c>
      <c r="E303" s="75">
        <v>3260</v>
      </c>
      <c r="F303" s="229">
        <v>2667150</v>
      </c>
      <c r="G303" s="197">
        <v>3586</v>
      </c>
      <c r="H303" s="156"/>
      <c r="I303" s="302"/>
      <c r="J303"/>
      <c r="K303"/>
    </row>
    <row r="304" spans="1:11" s="2" customFormat="1" x14ac:dyDescent="0.2">
      <c r="A304" s="55">
        <v>6112</v>
      </c>
      <c r="B304" s="56">
        <v>5031</v>
      </c>
      <c r="C304" s="53" t="s">
        <v>144</v>
      </c>
      <c r="D304" s="75">
        <v>456</v>
      </c>
      <c r="E304" s="75">
        <v>456</v>
      </c>
      <c r="F304" s="229">
        <v>371994</v>
      </c>
      <c r="G304" s="197">
        <v>502</v>
      </c>
      <c r="H304" s="156"/>
      <c r="I304" s="11"/>
    </row>
    <row r="305" spans="1:9" s="2" customFormat="1" x14ac:dyDescent="0.2">
      <c r="A305" s="55">
        <v>6112</v>
      </c>
      <c r="B305" s="56">
        <v>5032</v>
      </c>
      <c r="C305" s="53" t="s">
        <v>33</v>
      </c>
      <c r="D305" s="75">
        <v>294</v>
      </c>
      <c r="E305" s="75">
        <v>294</v>
      </c>
      <c r="F305" s="229">
        <v>238418</v>
      </c>
      <c r="G305" s="197">
        <v>323</v>
      </c>
      <c r="H305" s="156"/>
      <c r="I305" s="11"/>
    </row>
    <row r="306" spans="1:9" s="2" customFormat="1" x14ac:dyDescent="0.2">
      <c r="A306" s="55">
        <v>6112</v>
      </c>
      <c r="B306" s="56">
        <v>5139</v>
      </c>
      <c r="C306" s="53" t="s">
        <v>4</v>
      </c>
      <c r="D306" s="75">
        <v>3</v>
      </c>
      <c r="E306" s="75">
        <v>3</v>
      </c>
      <c r="F306" s="229">
        <v>0</v>
      </c>
      <c r="G306" s="197">
        <v>3</v>
      </c>
      <c r="H306" s="156"/>
      <c r="I306" s="11"/>
    </row>
    <row r="307" spans="1:9" s="2" customFormat="1" x14ac:dyDescent="0.2">
      <c r="A307" s="55">
        <v>6112</v>
      </c>
      <c r="B307" s="56">
        <v>5156</v>
      </c>
      <c r="C307" s="53" t="s">
        <v>48</v>
      </c>
      <c r="D307" s="75">
        <v>14</v>
      </c>
      <c r="E307" s="75">
        <v>14</v>
      </c>
      <c r="F307" s="229">
        <v>8651.76</v>
      </c>
      <c r="G307" s="197">
        <v>14</v>
      </c>
      <c r="H307" s="156"/>
      <c r="I307" s="11"/>
    </row>
    <row r="308" spans="1:9" s="2" customFormat="1" x14ac:dyDescent="0.2">
      <c r="A308" s="55">
        <v>6112</v>
      </c>
      <c r="B308" s="56">
        <v>5168</v>
      </c>
      <c r="C308" s="53" t="s">
        <v>74</v>
      </c>
      <c r="D308" s="75">
        <v>40</v>
      </c>
      <c r="E308" s="75">
        <v>40</v>
      </c>
      <c r="F308" s="229">
        <v>10000</v>
      </c>
      <c r="G308" s="197">
        <v>40</v>
      </c>
      <c r="H308" s="156"/>
      <c r="I308" s="11"/>
    </row>
    <row r="309" spans="1:9" s="2" customFormat="1" x14ac:dyDescent="0.2">
      <c r="A309" s="55">
        <v>6112</v>
      </c>
      <c r="B309" s="56">
        <v>5169</v>
      </c>
      <c r="C309" s="53" t="s">
        <v>37</v>
      </c>
      <c r="D309" s="75">
        <v>12</v>
      </c>
      <c r="E309" s="75">
        <v>12</v>
      </c>
      <c r="F309" s="229">
        <v>6022</v>
      </c>
      <c r="G309" s="197">
        <v>12</v>
      </c>
      <c r="H309" s="156"/>
      <c r="I309" s="11"/>
    </row>
    <row r="310" spans="1:9" s="2" customFormat="1" x14ac:dyDescent="0.2">
      <c r="A310" s="55">
        <v>6112</v>
      </c>
      <c r="B310" s="56">
        <v>5173</v>
      </c>
      <c r="C310" s="53" t="s">
        <v>22</v>
      </c>
      <c r="D310" s="75">
        <v>6.5</v>
      </c>
      <c r="E310" s="75">
        <v>6.5</v>
      </c>
      <c r="F310" s="229">
        <v>3066</v>
      </c>
      <c r="G310" s="197">
        <v>6</v>
      </c>
      <c r="H310" s="156"/>
      <c r="I310" s="11"/>
    </row>
    <row r="311" spans="1:9" s="2" customFormat="1" x14ac:dyDescent="0.2">
      <c r="A311" s="55">
        <v>6112</v>
      </c>
      <c r="B311" s="56">
        <v>5175</v>
      </c>
      <c r="C311" s="53" t="s">
        <v>13</v>
      </c>
      <c r="D311" s="75">
        <v>20</v>
      </c>
      <c r="E311" s="75">
        <v>20</v>
      </c>
      <c r="F311" s="229">
        <v>7852</v>
      </c>
      <c r="G311" s="197">
        <v>20</v>
      </c>
      <c r="H311" s="156"/>
      <c r="I311" s="11"/>
    </row>
    <row r="312" spans="1:9" s="2" customFormat="1" x14ac:dyDescent="0.2">
      <c r="A312" s="55">
        <v>6112</v>
      </c>
      <c r="B312" s="56">
        <v>5192</v>
      </c>
      <c r="C312" s="53" t="s">
        <v>98</v>
      </c>
      <c r="D312" s="75">
        <v>20</v>
      </c>
      <c r="E312" s="75">
        <v>20</v>
      </c>
      <c r="F312" s="229">
        <v>20000</v>
      </c>
      <c r="G312" s="197">
        <v>20</v>
      </c>
      <c r="H312" s="156"/>
      <c r="I312" s="11"/>
    </row>
    <row r="313" spans="1:9" s="2" customFormat="1" ht="30" x14ac:dyDescent="0.2">
      <c r="A313" s="55">
        <v>6112</v>
      </c>
      <c r="B313" s="56">
        <v>5222</v>
      </c>
      <c r="C313" s="53" t="s">
        <v>380</v>
      </c>
      <c r="D313" s="75">
        <v>30</v>
      </c>
      <c r="E313" s="75">
        <v>30</v>
      </c>
      <c r="F313" s="229">
        <f>20000+10000</f>
        <v>30000</v>
      </c>
      <c r="G313" s="197">
        <v>30</v>
      </c>
      <c r="H313" s="156"/>
      <c r="I313" s="11"/>
    </row>
    <row r="314" spans="1:9" s="2" customFormat="1" ht="30" x14ac:dyDescent="0.2">
      <c r="A314" s="55">
        <v>6112</v>
      </c>
      <c r="B314" s="56">
        <v>5229</v>
      </c>
      <c r="C314" s="53" t="s">
        <v>259</v>
      </c>
      <c r="D314" s="75">
        <v>115</v>
      </c>
      <c r="E314" s="75">
        <v>115</v>
      </c>
      <c r="F314" s="229">
        <v>100000</v>
      </c>
      <c r="G314" s="197">
        <v>20</v>
      </c>
      <c r="H314" s="156"/>
      <c r="I314" s="11"/>
    </row>
    <row r="315" spans="1:9" s="2" customFormat="1" x14ac:dyDescent="0.2">
      <c r="A315" s="55">
        <v>6112</v>
      </c>
      <c r="B315" s="56">
        <v>5362</v>
      </c>
      <c r="C315" s="53" t="s">
        <v>94</v>
      </c>
      <c r="D315" s="75">
        <v>1.5</v>
      </c>
      <c r="E315" s="75">
        <v>1.5</v>
      </c>
      <c r="F315" s="229">
        <v>0</v>
      </c>
      <c r="G315" s="197">
        <v>2.2999999999999998</v>
      </c>
      <c r="H315" s="156"/>
      <c r="I315" s="11"/>
    </row>
    <row r="316" spans="1:9" s="2" customFormat="1" x14ac:dyDescent="0.2">
      <c r="A316" s="55">
        <v>6112</v>
      </c>
      <c r="B316" s="56">
        <v>5339</v>
      </c>
      <c r="C316" s="53" t="s">
        <v>278</v>
      </c>
      <c r="D316" s="75">
        <v>0</v>
      </c>
      <c r="E316" s="75">
        <v>100</v>
      </c>
      <c r="F316" s="229">
        <v>100000</v>
      </c>
      <c r="G316" s="197">
        <v>0</v>
      </c>
      <c r="H316" s="156"/>
      <c r="I316" s="11"/>
    </row>
    <row r="317" spans="1:9" s="2" customFormat="1" x14ac:dyDescent="0.2">
      <c r="A317" s="55">
        <v>6112</v>
      </c>
      <c r="B317" s="56">
        <v>5492</v>
      </c>
      <c r="C317" s="53" t="s">
        <v>101</v>
      </c>
      <c r="D317" s="75">
        <v>80</v>
      </c>
      <c r="E317" s="75">
        <v>80</v>
      </c>
      <c r="F317" s="229">
        <v>2000</v>
      </c>
      <c r="G317" s="197">
        <v>100</v>
      </c>
      <c r="H317" s="156"/>
      <c r="I317" s="11"/>
    </row>
    <row r="318" spans="1:9" s="2" customFormat="1" x14ac:dyDescent="0.2">
      <c r="A318" s="55">
        <v>6112</v>
      </c>
      <c r="B318" s="56">
        <v>5499</v>
      </c>
      <c r="C318" s="53" t="s">
        <v>193</v>
      </c>
      <c r="D318" s="75">
        <v>34</v>
      </c>
      <c r="E318" s="75">
        <v>34</v>
      </c>
      <c r="F318" s="229">
        <v>20000</v>
      </c>
      <c r="G318" s="197">
        <v>34</v>
      </c>
      <c r="H318" s="156"/>
      <c r="I318" s="11"/>
    </row>
    <row r="319" spans="1:9" s="2" customFormat="1" ht="15.75" x14ac:dyDescent="0.25">
      <c r="A319" s="27">
        <v>6112</v>
      </c>
      <c r="B319" s="28"/>
      <c r="C319" s="65" t="s">
        <v>26</v>
      </c>
      <c r="D319" s="76">
        <f>SUM(D303:D318)</f>
        <v>4386</v>
      </c>
      <c r="E319" s="76">
        <f>SUM(E303:E318)</f>
        <v>4486</v>
      </c>
      <c r="F319" s="232">
        <f>SUM(F303:F318)</f>
        <v>3585153.76</v>
      </c>
      <c r="G319" s="198">
        <f>SUM(G303:G318)</f>
        <v>4712.3</v>
      </c>
      <c r="H319" s="157">
        <f>G319</f>
        <v>4712.3</v>
      </c>
      <c r="I319" s="11"/>
    </row>
    <row r="320" spans="1:9" s="2" customFormat="1" ht="15.75" x14ac:dyDescent="0.25">
      <c r="A320" s="27"/>
      <c r="B320" s="152"/>
      <c r="C320" s="65"/>
      <c r="D320" s="76"/>
      <c r="E320" s="76"/>
      <c r="F320" s="232"/>
      <c r="G320" s="197"/>
      <c r="H320" s="156"/>
      <c r="I320" s="11"/>
    </row>
    <row r="321" spans="1:11" s="2" customFormat="1" x14ac:dyDescent="0.2">
      <c r="A321" s="8">
        <v>6118</v>
      </c>
      <c r="B321" s="52">
        <v>5021</v>
      </c>
      <c r="C321" s="53" t="s">
        <v>17</v>
      </c>
      <c r="D321" s="75">
        <v>0</v>
      </c>
      <c r="E321" s="75">
        <v>160</v>
      </c>
      <c r="F321" s="229">
        <v>157597</v>
      </c>
      <c r="G321" s="197">
        <v>0</v>
      </c>
      <c r="H321" s="156"/>
      <c r="I321" s="11"/>
    </row>
    <row r="322" spans="1:11" s="2" customFormat="1" x14ac:dyDescent="0.2">
      <c r="A322" s="8">
        <v>6118</v>
      </c>
      <c r="B322" s="52">
        <v>5139</v>
      </c>
      <c r="C322" s="53" t="s">
        <v>4</v>
      </c>
      <c r="D322" s="75">
        <v>0</v>
      </c>
      <c r="E322" s="75">
        <v>10</v>
      </c>
      <c r="F322" s="229">
        <v>356</v>
      </c>
      <c r="G322" s="197">
        <v>0</v>
      </c>
      <c r="H322" s="156"/>
      <c r="I322" s="11"/>
    </row>
    <row r="323" spans="1:11" s="2" customFormat="1" x14ac:dyDescent="0.2">
      <c r="A323" s="8">
        <v>6118</v>
      </c>
      <c r="B323" s="52">
        <v>5161</v>
      </c>
      <c r="C323" s="53" t="s">
        <v>63</v>
      </c>
      <c r="D323" s="75">
        <v>0</v>
      </c>
      <c r="E323" s="75">
        <v>5</v>
      </c>
      <c r="F323" s="229">
        <v>3748</v>
      </c>
      <c r="G323" s="197">
        <v>0</v>
      </c>
      <c r="H323" s="156"/>
      <c r="I323" s="11"/>
    </row>
    <row r="324" spans="1:11" s="2" customFormat="1" x14ac:dyDescent="0.2">
      <c r="A324" s="8">
        <v>6118</v>
      </c>
      <c r="B324" s="52">
        <v>5162</v>
      </c>
      <c r="C324" s="53" t="s">
        <v>102</v>
      </c>
      <c r="D324" s="75">
        <v>0</v>
      </c>
      <c r="E324" s="75">
        <v>8</v>
      </c>
      <c r="F324" s="229">
        <v>4341.4799999999996</v>
      </c>
      <c r="G324" s="197">
        <v>0</v>
      </c>
      <c r="H324" s="156"/>
      <c r="I324" s="11"/>
    </row>
    <row r="325" spans="1:11" s="2" customFormat="1" x14ac:dyDescent="0.2">
      <c r="A325" s="8">
        <v>6118</v>
      </c>
      <c r="B325" s="52">
        <v>5168</v>
      </c>
      <c r="C325" s="53" t="s">
        <v>74</v>
      </c>
      <c r="D325" s="75">
        <v>0</v>
      </c>
      <c r="E325" s="75">
        <v>6.6</v>
      </c>
      <c r="F325" s="229">
        <v>2200</v>
      </c>
      <c r="G325" s="197">
        <v>0</v>
      </c>
      <c r="H325" s="156"/>
      <c r="I325" s="11"/>
    </row>
    <row r="326" spans="1:11" s="2" customFormat="1" x14ac:dyDescent="0.2">
      <c r="A326" s="8">
        <v>6118</v>
      </c>
      <c r="B326" s="52">
        <v>5169</v>
      </c>
      <c r="C326" s="71" t="s">
        <v>37</v>
      </c>
      <c r="D326" s="75">
        <v>0</v>
      </c>
      <c r="E326" s="75">
        <v>36</v>
      </c>
      <c r="F326" s="229">
        <v>12050</v>
      </c>
      <c r="G326" s="197">
        <v>0</v>
      </c>
      <c r="H326" s="156"/>
      <c r="I326" s="11"/>
    </row>
    <row r="327" spans="1:11" s="2" customFormat="1" x14ac:dyDescent="0.2">
      <c r="A327" s="8">
        <v>6118</v>
      </c>
      <c r="B327" s="52">
        <v>5175</v>
      </c>
      <c r="C327" s="71" t="s">
        <v>13</v>
      </c>
      <c r="D327" s="75">
        <v>0</v>
      </c>
      <c r="E327" s="75">
        <v>21</v>
      </c>
      <c r="F327" s="229">
        <v>20124</v>
      </c>
      <c r="G327" s="197">
        <v>0</v>
      </c>
      <c r="H327" s="156"/>
      <c r="I327" s="11"/>
    </row>
    <row r="328" spans="1:11" s="2" customFormat="1" ht="15.75" x14ac:dyDescent="0.25">
      <c r="A328" s="30">
        <v>6118</v>
      </c>
      <c r="B328" s="153"/>
      <c r="C328" s="169" t="s">
        <v>242</v>
      </c>
      <c r="D328" s="76">
        <f>SUM(D321:D327)</f>
        <v>0</v>
      </c>
      <c r="E328" s="76">
        <f>SUM(E321:E327)</f>
        <v>246.6</v>
      </c>
      <c r="F328" s="232">
        <f>SUM(F321:F327)</f>
        <v>200416.48</v>
      </c>
      <c r="G328" s="198">
        <f>SUM(G321:G327)</f>
        <v>0</v>
      </c>
      <c r="H328" s="157">
        <f>G328</f>
        <v>0</v>
      </c>
      <c r="I328" s="11"/>
    </row>
    <row r="329" spans="1:11" s="2" customFormat="1" x14ac:dyDescent="0.2">
      <c r="A329" s="8"/>
      <c r="B329" s="52"/>
      <c r="C329" s="71"/>
      <c r="D329" s="75"/>
      <c r="E329" s="75"/>
      <c r="F329" s="229"/>
      <c r="G329" s="197"/>
      <c r="H329" s="156"/>
      <c r="I329" s="11"/>
    </row>
    <row r="330" spans="1:11" s="3" customFormat="1" ht="15.75" x14ac:dyDescent="0.25">
      <c r="A330" s="8">
        <v>6171</v>
      </c>
      <c r="B330" s="52">
        <v>5011</v>
      </c>
      <c r="C330" s="71" t="s">
        <v>14</v>
      </c>
      <c r="D330" s="75">
        <v>7500</v>
      </c>
      <c r="E330" s="75">
        <v>7500</v>
      </c>
      <c r="F330" s="229">
        <v>5496507</v>
      </c>
      <c r="G330" s="197">
        <v>7500</v>
      </c>
      <c r="H330" s="156"/>
      <c r="I330" s="302"/>
      <c r="K330"/>
    </row>
    <row r="331" spans="1:11" s="3" customFormat="1" ht="15.75" x14ac:dyDescent="0.25">
      <c r="A331" s="55">
        <v>6171</v>
      </c>
      <c r="B331" s="56">
        <v>5021</v>
      </c>
      <c r="C331" s="53" t="s">
        <v>17</v>
      </c>
      <c r="D331" s="75">
        <v>300</v>
      </c>
      <c r="E331" s="75">
        <v>300</v>
      </c>
      <c r="F331" s="229">
        <v>86860</v>
      </c>
      <c r="G331" s="197">
        <v>300</v>
      </c>
      <c r="H331" s="156"/>
      <c r="I331" s="302"/>
      <c r="K331"/>
    </row>
    <row r="332" spans="1:11" s="3" customFormat="1" ht="15.75" x14ac:dyDescent="0.25">
      <c r="A332" s="55">
        <v>6171</v>
      </c>
      <c r="B332" s="56">
        <v>5031</v>
      </c>
      <c r="C332" s="53" t="s">
        <v>144</v>
      </c>
      <c r="D332" s="75">
        <v>1875</v>
      </c>
      <c r="E332" s="75">
        <v>1875</v>
      </c>
      <c r="F332" s="229">
        <v>1344975</v>
      </c>
      <c r="G332" s="197">
        <v>1875</v>
      </c>
      <c r="H332" s="156"/>
      <c r="I332" s="302"/>
      <c r="K332"/>
    </row>
    <row r="333" spans="1:11" s="3" customFormat="1" ht="15.75" x14ac:dyDescent="0.25">
      <c r="A333" s="55">
        <v>6171</v>
      </c>
      <c r="B333" s="56">
        <v>5032</v>
      </c>
      <c r="C333" s="53" t="s">
        <v>33</v>
      </c>
      <c r="D333" s="75">
        <v>695</v>
      </c>
      <c r="E333" s="75">
        <v>695</v>
      </c>
      <c r="F333" s="229">
        <v>491246</v>
      </c>
      <c r="G333" s="197">
        <v>695</v>
      </c>
      <c r="H333" s="156"/>
      <c r="I333" s="302"/>
      <c r="K333"/>
    </row>
    <row r="334" spans="1:11" s="3" customFormat="1" ht="30.75" x14ac:dyDescent="0.25">
      <c r="A334" s="55">
        <v>6171</v>
      </c>
      <c r="B334" s="56">
        <v>5038</v>
      </c>
      <c r="C334" s="53" t="s">
        <v>188</v>
      </c>
      <c r="D334" s="75">
        <v>60</v>
      </c>
      <c r="E334" s="75">
        <v>60</v>
      </c>
      <c r="F334" s="229">
        <v>33274</v>
      </c>
      <c r="G334" s="197">
        <v>60</v>
      </c>
      <c r="H334" s="156"/>
      <c r="I334" s="302"/>
      <c r="K334"/>
    </row>
    <row r="335" spans="1:11" s="3" customFormat="1" ht="15.75" x14ac:dyDescent="0.25">
      <c r="A335" s="55">
        <v>6171</v>
      </c>
      <c r="B335" s="56">
        <v>5131</v>
      </c>
      <c r="C335" s="53" t="s">
        <v>196</v>
      </c>
      <c r="D335" s="75">
        <v>0</v>
      </c>
      <c r="E335" s="75">
        <v>0</v>
      </c>
      <c r="F335" s="229">
        <v>114</v>
      </c>
      <c r="G335" s="197">
        <v>0</v>
      </c>
      <c r="H335" s="156"/>
      <c r="I335" s="302"/>
      <c r="K335"/>
    </row>
    <row r="336" spans="1:11" s="3" customFormat="1" ht="15.75" x14ac:dyDescent="0.25">
      <c r="A336" s="55">
        <v>6171</v>
      </c>
      <c r="B336" s="56">
        <v>5133</v>
      </c>
      <c r="C336" s="53" t="s">
        <v>195</v>
      </c>
      <c r="D336" s="75">
        <v>1</v>
      </c>
      <c r="E336" s="75">
        <v>1</v>
      </c>
      <c r="F336" s="229">
        <v>0</v>
      </c>
      <c r="G336" s="197">
        <v>1</v>
      </c>
      <c r="H336" s="156"/>
      <c r="I336" s="302"/>
      <c r="K336"/>
    </row>
    <row r="337" spans="1:11" s="3" customFormat="1" ht="15.75" x14ac:dyDescent="0.25">
      <c r="A337" s="55">
        <v>6171</v>
      </c>
      <c r="B337" s="56">
        <v>5134</v>
      </c>
      <c r="C337" s="53" t="s">
        <v>204</v>
      </c>
      <c r="D337" s="75">
        <v>10</v>
      </c>
      <c r="E337" s="75">
        <v>10</v>
      </c>
      <c r="F337" s="229">
        <v>0</v>
      </c>
      <c r="G337" s="197">
        <v>10</v>
      </c>
      <c r="H337" s="156"/>
      <c r="I337" s="302"/>
      <c r="K337"/>
    </row>
    <row r="338" spans="1:11" s="3" customFormat="1" ht="15.75" x14ac:dyDescent="0.25">
      <c r="A338" s="55">
        <v>6171</v>
      </c>
      <c r="B338" s="56">
        <v>5136</v>
      </c>
      <c r="C338" s="53" t="s">
        <v>185</v>
      </c>
      <c r="D338" s="75">
        <v>7</v>
      </c>
      <c r="E338" s="75">
        <v>7</v>
      </c>
      <c r="F338" s="229">
        <v>10633</v>
      </c>
      <c r="G338" s="197">
        <v>11</v>
      </c>
      <c r="H338" s="156"/>
      <c r="I338" s="302"/>
      <c r="K338"/>
    </row>
    <row r="339" spans="1:11" s="3" customFormat="1" ht="15.75" x14ac:dyDescent="0.25">
      <c r="A339" s="55">
        <v>6171</v>
      </c>
      <c r="B339" s="56">
        <v>5137</v>
      </c>
      <c r="C339" s="53" t="s">
        <v>35</v>
      </c>
      <c r="D339" s="75">
        <v>190</v>
      </c>
      <c r="E339" s="75">
        <v>190</v>
      </c>
      <c r="F339" s="229">
        <v>110657.77</v>
      </c>
      <c r="G339" s="197">
        <v>190</v>
      </c>
      <c r="H339" s="156"/>
      <c r="I339" s="302"/>
      <c r="K339"/>
    </row>
    <row r="340" spans="1:11" s="3" customFormat="1" ht="15.75" x14ac:dyDescent="0.25">
      <c r="A340" s="55">
        <v>6171</v>
      </c>
      <c r="B340" s="56">
        <v>5139</v>
      </c>
      <c r="C340" s="53" t="s">
        <v>4</v>
      </c>
      <c r="D340" s="75">
        <v>180</v>
      </c>
      <c r="E340" s="75">
        <v>180</v>
      </c>
      <c r="F340" s="229">
        <v>106493.93</v>
      </c>
      <c r="G340" s="197">
        <v>180</v>
      </c>
      <c r="H340" s="156"/>
      <c r="I340" s="302"/>
      <c r="K340"/>
    </row>
    <row r="341" spans="1:11" s="3" customFormat="1" ht="15.75" x14ac:dyDescent="0.25">
      <c r="A341" s="55">
        <v>6171</v>
      </c>
      <c r="B341" s="56">
        <v>5151</v>
      </c>
      <c r="C341" s="53" t="s">
        <v>10</v>
      </c>
      <c r="D341" s="75">
        <v>50</v>
      </c>
      <c r="E341" s="75">
        <v>50</v>
      </c>
      <c r="F341" s="229">
        <v>47747</v>
      </c>
      <c r="G341" s="197">
        <v>60</v>
      </c>
      <c r="H341" s="156"/>
      <c r="I341" s="302"/>
      <c r="K341"/>
    </row>
    <row r="342" spans="1:11" s="3" customFormat="1" ht="15.75" x14ac:dyDescent="0.25">
      <c r="A342" s="55">
        <v>6171</v>
      </c>
      <c r="B342" s="56">
        <v>5153</v>
      </c>
      <c r="C342" s="53" t="s">
        <v>11</v>
      </c>
      <c r="D342" s="75">
        <v>375</v>
      </c>
      <c r="E342" s="75">
        <v>375</v>
      </c>
      <c r="F342" s="229">
        <v>407000</v>
      </c>
      <c r="G342" s="197">
        <v>450</v>
      </c>
      <c r="H342" s="156"/>
      <c r="I342" s="302"/>
      <c r="K342"/>
    </row>
    <row r="343" spans="1:11" s="3" customFormat="1" ht="15.75" x14ac:dyDescent="0.25">
      <c r="A343" s="55">
        <v>6171</v>
      </c>
      <c r="B343" s="56">
        <v>5154</v>
      </c>
      <c r="C343" s="53" t="s">
        <v>12</v>
      </c>
      <c r="D343" s="75">
        <v>215</v>
      </c>
      <c r="E343" s="75">
        <v>215</v>
      </c>
      <c r="F343" s="229">
        <v>167404.37</v>
      </c>
      <c r="G343" s="197">
        <v>215</v>
      </c>
      <c r="H343" s="156"/>
      <c r="I343" s="302"/>
      <c r="K343"/>
    </row>
    <row r="344" spans="1:11" s="3" customFormat="1" ht="15.75" x14ac:dyDescent="0.25">
      <c r="A344" s="55">
        <v>6171</v>
      </c>
      <c r="B344" s="56">
        <v>5156</v>
      </c>
      <c r="C344" s="53" t="s">
        <v>21</v>
      </c>
      <c r="D344" s="75">
        <v>16</v>
      </c>
      <c r="E344" s="75">
        <v>16</v>
      </c>
      <c r="F344" s="229">
        <v>13310.03</v>
      </c>
      <c r="G344" s="197">
        <v>16</v>
      </c>
      <c r="H344" s="156"/>
      <c r="I344" s="302"/>
      <c r="K344"/>
    </row>
    <row r="345" spans="1:11" s="3" customFormat="1" ht="15.75" x14ac:dyDescent="0.25">
      <c r="A345" s="55">
        <v>6171</v>
      </c>
      <c r="B345" s="56">
        <v>5161</v>
      </c>
      <c r="C345" s="53" t="s">
        <v>63</v>
      </c>
      <c r="D345" s="75">
        <v>60</v>
      </c>
      <c r="E345" s="75">
        <v>60</v>
      </c>
      <c r="F345" s="229">
        <v>29103</v>
      </c>
      <c r="G345" s="197">
        <v>60</v>
      </c>
      <c r="H345" s="156"/>
      <c r="I345" s="302"/>
      <c r="K345"/>
    </row>
    <row r="346" spans="1:11" s="3" customFormat="1" ht="15.75" x14ac:dyDescent="0.25">
      <c r="A346" s="55">
        <v>6171</v>
      </c>
      <c r="B346" s="56">
        <v>5162</v>
      </c>
      <c r="C346" s="53" t="s">
        <v>102</v>
      </c>
      <c r="D346" s="75">
        <v>140</v>
      </c>
      <c r="E346" s="75">
        <v>140</v>
      </c>
      <c r="F346" s="229">
        <v>79711.520000000004</v>
      </c>
      <c r="G346" s="197">
        <v>125</v>
      </c>
      <c r="H346" s="156"/>
      <c r="I346" s="302"/>
      <c r="K346"/>
    </row>
    <row r="347" spans="1:11" s="3" customFormat="1" ht="15.75" x14ac:dyDescent="0.25">
      <c r="A347" s="55">
        <v>6171</v>
      </c>
      <c r="B347" s="56">
        <v>5166</v>
      </c>
      <c r="C347" s="53" t="s">
        <v>23</v>
      </c>
      <c r="D347" s="75">
        <v>950</v>
      </c>
      <c r="E347" s="75">
        <v>950</v>
      </c>
      <c r="F347" s="229">
        <v>766009</v>
      </c>
      <c r="G347" s="197">
        <v>975</v>
      </c>
      <c r="H347" s="156"/>
      <c r="I347" s="302"/>
      <c r="K347"/>
    </row>
    <row r="348" spans="1:11" s="3" customFormat="1" ht="15.75" x14ac:dyDescent="0.25">
      <c r="A348" s="55">
        <v>6171</v>
      </c>
      <c r="B348" s="56">
        <v>5167</v>
      </c>
      <c r="C348" s="53" t="s">
        <v>223</v>
      </c>
      <c r="D348" s="75">
        <v>15</v>
      </c>
      <c r="E348" s="75">
        <v>15</v>
      </c>
      <c r="F348" s="229">
        <v>9129</v>
      </c>
      <c r="G348" s="197">
        <v>15</v>
      </c>
      <c r="H348" s="156"/>
      <c r="I348" s="302"/>
      <c r="K348"/>
    </row>
    <row r="349" spans="1:11" s="3" customFormat="1" ht="15.75" x14ac:dyDescent="0.25">
      <c r="A349" s="55">
        <v>6171</v>
      </c>
      <c r="B349" s="56">
        <v>5168</v>
      </c>
      <c r="C349" s="53" t="s">
        <v>74</v>
      </c>
      <c r="D349" s="75">
        <v>400</v>
      </c>
      <c r="E349" s="75">
        <v>400</v>
      </c>
      <c r="F349" s="229">
        <v>272168.5</v>
      </c>
      <c r="G349" s="197">
        <v>400</v>
      </c>
      <c r="H349" s="156"/>
      <c r="I349" s="302"/>
      <c r="K349"/>
    </row>
    <row r="350" spans="1:11" s="181" customFormat="1" ht="30.75" x14ac:dyDescent="0.25">
      <c r="A350" s="164">
        <v>6171</v>
      </c>
      <c r="B350" s="165">
        <v>5169</v>
      </c>
      <c r="C350" s="53" t="s">
        <v>383</v>
      </c>
      <c r="D350" s="166">
        <v>1200</v>
      </c>
      <c r="E350" s="166">
        <v>1200</v>
      </c>
      <c r="F350" s="238">
        <v>995492.5</v>
      </c>
      <c r="G350" s="218">
        <v>1200</v>
      </c>
      <c r="H350" s="205"/>
      <c r="I350" s="38"/>
      <c r="K350" s="211"/>
    </row>
    <row r="351" spans="1:11" s="3" customFormat="1" ht="15.75" x14ac:dyDescent="0.25">
      <c r="A351" s="55">
        <v>6171</v>
      </c>
      <c r="B351" s="56">
        <v>5169</v>
      </c>
      <c r="C351" s="53" t="s">
        <v>62</v>
      </c>
      <c r="D351" s="75">
        <v>110</v>
      </c>
      <c r="E351" s="75">
        <v>110</v>
      </c>
      <c r="F351" s="229">
        <v>52950</v>
      </c>
      <c r="G351" s="197">
        <v>0</v>
      </c>
      <c r="H351" s="156"/>
      <c r="I351" s="302"/>
      <c r="K351"/>
    </row>
    <row r="352" spans="1:11" s="3" customFormat="1" x14ac:dyDescent="0.2">
      <c r="A352" s="55">
        <v>6171</v>
      </c>
      <c r="B352" s="56">
        <v>5171</v>
      </c>
      <c r="C352" s="53" t="s">
        <v>189</v>
      </c>
      <c r="D352" s="75">
        <v>350</v>
      </c>
      <c r="E352" s="75">
        <f>350+14.2</f>
        <v>364.2</v>
      </c>
      <c r="F352" s="229">
        <v>134729.94</v>
      </c>
      <c r="G352" s="197">
        <v>300</v>
      </c>
      <c r="H352" s="156"/>
      <c r="I352" s="9"/>
      <c r="K352"/>
    </row>
    <row r="353" spans="1:11" s="3" customFormat="1" ht="15.75" x14ac:dyDescent="0.25">
      <c r="A353" s="55">
        <v>6171</v>
      </c>
      <c r="B353" s="56">
        <v>5172</v>
      </c>
      <c r="C353" s="53" t="s">
        <v>190</v>
      </c>
      <c r="D353" s="75">
        <v>14</v>
      </c>
      <c r="E353" s="75">
        <v>14</v>
      </c>
      <c r="F353" s="229">
        <v>0</v>
      </c>
      <c r="G353" s="197">
        <v>14</v>
      </c>
      <c r="H353" s="156"/>
      <c r="I353" s="302"/>
      <c r="K353"/>
    </row>
    <row r="354" spans="1:11" s="3" customFormat="1" ht="15.75" x14ac:dyDescent="0.25">
      <c r="A354" s="55">
        <v>6171</v>
      </c>
      <c r="B354" s="56">
        <v>5173</v>
      </c>
      <c r="C354" s="53" t="s">
        <v>22</v>
      </c>
      <c r="D354" s="75">
        <v>4</v>
      </c>
      <c r="E354" s="75">
        <v>4</v>
      </c>
      <c r="F354" s="229">
        <v>987</v>
      </c>
      <c r="G354" s="197">
        <v>6</v>
      </c>
      <c r="H354" s="156"/>
      <c r="I354" s="302"/>
      <c r="K354"/>
    </row>
    <row r="355" spans="1:11" s="3" customFormat="1" ht="15.75" x14ac:dyDescent="0.25">
      <c r="A355" s="55">
        <v>6171</v>
      </c>
      <c r="B355" s="56">
        <v>5175</v>
      </c>
      <c r="C355" s="53" t="s">
        <v>13</v>
      </c>
      <c r="D355" s="75">
        <v>5</v>
      </c>
      <c r="E355" s="75">
        <v>5</v>
      </c>
      <c r="F355" s="229">
        <v>4455</v>
      </c>
      <c r="G355" s="197">
        <v>12</v>
      </c>
      <c r="H355" s="156"/>
      <c r="I355" s="302"/>
      <c r="K355"/>
    </row>
    <row r="356" spans="1:11" x14ac:dyDescent="0.2">
      <c r="A356" s="55">
        <v>6171</v>
      </c>
      <c r="B356" s="56">
        <v>5182</v>
      </c>
      <c r="C356" s="53" t="s">
        <v>114</v>
      </c>
      <c r="D356" s="75">
        <v>0</v>
      </c>
      <c r="E356" s="75">
        <v>0</v>
      </c>
      <c r="F356" s="229">
        <v>22420</v>
      </c>
      <c r="G356" s="197">
        <v>0</v>
      </c>
      <c r="H356" s="156"/>
    </row>
    <row r="357" spans="1:11" ht="30" x14ac:dyDescent="0.2">
      <c r="A357" s="55">
        <v>6171</v>
      </c>
      <c r="B357" s="56">
        <v>5192</v>
      </c>
      <c r="C357" s="53" t="s">
        <v>325</v>
      </c>
      <c r="D357" s="75">
        <v>35</v>
      </c>
      <c r="E357" s="75">
        <v>35</v>
      </c>
      <c r="F357" s="229">
        <v>2500</v>
      </c>
      <c r="G357" s="197">
        <v>35</v>
      </c>
      <c r="H357" s="156"/>
    </row>
    <row r="358" spans="1:11" ht="30" x14ac:dyDescent="0.2">
      <c r="A358" s="55">
        <v>6171</v>
      </c>
      <c r="B358" s="56">
        <v>5362</v>
      </c>
      <c r="C358" s="53" t="s">
        <v>285</v>
      </c>
      <c r="D358" s="75">
        <v>10</v>
      </c>
      <c r="E358" s="75">
        <v>10</v>
      </c>
      <c r="F358" s="229">
        <v>5000</v>
      </c>
      <c r="G358" s="197">
        <v>10</v>
      </c>
      <c r="H358" s="156"/>
    </row>
    <row r="359" spans="1:11" ht="30" x14ac:dyDescent="0.2">
      <c r="A359" s="55">
        <v>6171</v>
      </c>
      <c r="B359" s="56">
        <v>5365</v>
      </c>
      <c r="C359" s="53" t="s">
        <v>224</v>
      </c>
      <c r="D359" s="75">
        <v>8</v>
      </c>
      <c r="E359" s="75">
        <v>8</v>
      </c>
      <c r="F359" s="229">
        <v>3790</v>
      </c>
      <c r="G359" s="197">
        <v>8</v>
      </c>
      <c r="H359" s="156"/>
    </row>
    <row r="360" spans="1:11" x14ac:dyDescent="0.2">
      <c r="A360" s="55">
        <v>6171</v>
      </c>
      <c r="B360" s="56">
        <v>5365</v>
      </c>
      <c r="C360" s="53" t="s">
        <v>240</v>
      </c>
      <c r="D360" s="75">
        <v>0</v>
      </c>
      <c r="E360" s="75">
        <v>484.1</v>
      </c>
      <c r="F360" s="229">
        <v>484079.44</v>
      </c>
      <c r="G360" s="197">
        <v>0</v>
      </c>
      <c r="H360" s="156"/>
    </row>
    <row r="361" spans="1:11" s="3" customFormat="1" ht="15.75" x14ac:dyDescent="0.25">
      <c r="A361" s="55">
        <v>6171</v>
      </c>
      <c r="B361" s="56">
        <v>5424</v>
      </c>
      <c r="C361" s="53" t="s">
        <v>191</v>
      </c>
      <c r="D361" s="75">
        <v>55</v>
      </c>
      <c r="E361" s="75">
        <v>55</v>
      </c>
      <c r="F361" s="229">
        <v>61304</v>
      </c>
      <c r="G361" s="197">
        <v>55</v>
      </c>
      <c r="H361" s="156"/>
      <c r="I361" s="302"/>
      <c r="K361"/>
    </row>
    <row r="362" spans="1:11" s="3" customFormat="1" ht="15.75" x14ac:dyDescent="0.25">
      <c r="A362" s="55">
        <v>6171</v>
      </c>
      <c r="B362" s="56">
        <v>5492</v>
      </c>
      <c r="C362" s="53" t="s">
        <v>205</v>
      </c>
      <c r="D362" s="75">
        <v>20</v>
      </c>
      <c r="E362" s="75">
        <v>20</v>
      </c>
      <c r="F362" s="229">
        <v>0</v>
      </c>
      <c r="G362" s="197">
        <v>20</v>
      </c>
      <c r="H362" s="156"/>
      <c r="I362" s="302"/>
      <c r="K362"/>
    </row>
    <row r="363" spans="1:11" s="3" customFormat="1" ht="15.75" x14ac:dyDescent="0.25">
      <c r="A363" s="55">
        <v>6171</v>
      </c>
      <c r="B363" s="56">
        <v>5499</v>
      </c>
      <c r="C363" s="53" t="s">
        <v>192</v>
      </c>
      <c r="D363" s="75">
        <v>243</v>
      </c>
      <c r="E363" s="75">
        <v>243</v>
      </c>
      <c r="F363" s="229">
        <v>188800</v>
      </c>
      <c r="G363" s="197">
        <v>415</v>
      </c>
      <c r="H363" s="156"/>
      <c r="I363" s="302"/>
      <c r="K363"/>
    </row>
    <row r="364" spans="1:11" s="3" customFormat="1" ht="15.75" x14ac:dyDescent="0.25">
      <c r="A364" s="55">
        <v>6171</v>
      </c>
      <c r="B364" s="56">
        <v>6121</v>
      </c>
      <c r="C364" s="111" t="s">
        <v>226</v>
      </c>
      <c r="D364" s="142">
        <v>200</v>
      </c>
      <c r="E364" s="142">
        <f>200-25</f>
        <v>175</v>
      </c>
      <c r="F364" s="230">
        <v>103455</v>
      </c>
      <c r="G364" s="197"/>
      <c r="H364" s="156"/>
      <c r="I364" s="302"/>
      <c r="K364"/>
    </row>
    <row r="365" spans="1:11" s="3" customFormat="1" ht="30" x14ac:dyDescent="0.2">
      <c r="A365" s="55">
        <v>6171</v>
      </c>
      <c r="B365" s="56">
        <v>6121</v>
      </c>
      <c r="C365" s="111" t="s">
        <v>392</v>
      </c>
      <c r="D365" s="142"/>
      <c r="E365" s="142"/>
      <c r="F365" s="230"/>
      <c r="G365" s="216">
        <v>1200</v>
      </c>
      <c r="H365" s="210"/>
      <c r="I365" s="9"/>
      <c r="K365"/>
    </row>
    <row r="366" spans="1:11" ht="15.75" x14ac:dyDescent="0.25">
      <c r="A366" s="27">
        <v>6171</v>
      </c>
      <c r="B366" s="28"/>
      <c r="C366" s="65" t="s">
        <v>24</v>
      </c>
      <c r="D366" s="72">
        <f>SUM(D330:D365)</f>
        <v>15293</v>
      </c>
      <c r="E366" s="72">
        <f t="shared" ref="E366:F366" si="9">SUM(E330:E365)</f>
        <v>15766.300000000001</v>
      </c>
      <c r="F366" s="237">
        <f t="shared" si="9"/>
        <v>11532305.999999998</v>
      </c>
      <c r="G366" s="217">
        <f>SUM(G330:G365)</f>
        <v>16413</v>
      </c>
      <c r="H366" s="157">
        <f>G366</f>
        <v>16413</v>
      </c>
    </row>
    <row r="367" spans="1:11" ht="15.75" x14ac:dyDescent="0.25">
      <c r="A367" s="27"/>
      <c r="B367" s="28"/>
      <c r="C367" s="65"/>
      <c r="D367" s="75"/>
      <c r="E367" s="75"/>
      <c r="F367" s="232"/>
      <c r="G367" s="197"/>
      <c r="H367" s="156"/>
    </row>
    <row r="368" spans="1:11" x14ac:dyDescent="0.2">
      <c r="A368" s="8">
        <v>6221</v>
      </c>
      <c r="B368" s="10">
        <v>5169</v>
      </c>
      <c r="C368" s="66" t="s">
        <v>37</v>
      </c>
      <c r="D368" s="75">
        <v>0</v>
      </c>
      <c r="E368" s="75">
        <v>15.6</v>
      </c>
      <c r="F368" s="229">
        <v>0</v>
      </c>
      <c r="G368" s="197">
        <v>0</v>
      </c>
      <c r="H368" s="156"/>
    </row>
    <row r="369" spans="1:11" x14ac:dyDescent="0.2">
      <c r="A369" s="8">
        <v>6221</v>
      </c>
      <c r="B369" s="10">
        <v>5901</v>
      </c>
      <c r="C369" s="66" t="s">
        <v>241</v>
      </c>
      <c r="D369" s="75">
        <v>303</v>
      </c>
      <c r="E369" s="75">
        <v>303</v>
      </c>
      <c r="F369" s="229">
        <v>0</v>
      </c>
      <c r="G369" s="197">
        <v>264.3</v>
      </c>
      <c r="H369" s="156"/>
    </row>
    <row r="370" spans="1:11" x14ac:dyDescent="0.2">
      <c r="A370" s="8">
        <v>6221</v>
      </c>
      <c r="B370" s="10">
        <v>5901</v>
      </c>
      <c r="C370" s="66" t="s">
        <v>249</v>
      </c>
      <c r="D370" s="75">
        <v>0</v>
      </c>
      <c r="E370" s="75">
        <f>278.9-14.6</f>
        <v>264.29999999999995</v>
      </c>
      <c r="F370" s="229">
        <v>0</v>
      </c>
      <c r="G370" s="197">
        <v>0</v>
      </c>
      <c r="H370" s="156"/>
    </row>
    <row r="371" spans="1:11" ht="15.75" x14ac:dyDescent="0.25">
      <c r="A371" s="30">
        <v>6221</v>
      </c>
      <c r="B371" s="31"/>
      <c r="C371" s="67" t="s">
        <v>197</v>
      </c>
      <c r="D371" s="76">
        <f>SUM(D368:D370)</f>
        <v>303</v>
      </c>
      <c r="E371" s="76">
        <f>SUM(E368:E370)</f>
        <v>582.9</v>
      </c>
      <c r="F371" s="232">
        <f>SUM(F368:F370)</f>
        <v>0</v>
      </c>
      <c r="G371" s="198">
        <f>SUM(G368:G370)</f>
        <v>264.3</v>
      </c>
      <c r="H371" s="157">
        <f>G371</f>
        <v>264.3</v>
      </c>
    </row>
    <row r="372" spans="1:11" x14ac:dyDescent="0.2">
      <c r="A372" s="8"/>
      <c r="B372" s="10"/>
      <c r="C372" s="66"/>
      <c r="D372" s="75"/>
      <c r="E372" s="75"/>
      <c r="F372" s="229"/>
      <c r="G372" s="197"/>
      <c r="H372" s="156"/>
    </row>
    <row r="373" spans="1:11" s="6" customFormat="1" x14ac:dyDescent="0.2">
      <c r="A373" s="8">
        <v>6310</v>
      </c>
      <c r="B373" s="10">
        <v>5163</v>
      </c>
      <c r="C373" s="66" t="s">
        <v>121</v>
      </c>
      <c r="D373" s="75">
        <v>16</v>
      </c>
      <c r="E373" s="75">
        <v>16</v>
      </c>
      <c r="F373" s="229">
        <v>12151.02</v>
      </c>
      <c r="G373" s="197">
        <v>18</v>
      </c>
      <c r="H373" s="156"/>
      <c r="I373" s="9"/>
      <c r="K373"/>
    </row>
    <row r="374" spans="1:11" s="2" customFormat="1" ht="15.75" x14ac:dyDescent="0.25">
      <c r="A374" s="27">
        <v>6310</v>
      </c>
      <c r="B374" s="28"/>
      <c r="C374" s="65" t="s">
        <v>49</v>
      </c>
      <c r="D374" s="76">
        <f t="shared" ref="D374:E374" si="10">SUM(D373)</f>
        <v>16</v>
      </c>
      <c r="E374" s="76">
        <f t="shared" si="10"/>
        <v>16</v>
      </c>
      <c r="F374" s="232">
        <f>SUM(F373)</f>
        <v>12151.02</v>
      </c>
      <c r="G374" s="198">
        <f>SUM(G373)</f>
        <v>18</v>
      </c>
      <c r="H374" s="157">
        <f>G374</f>
        <v>18</v>
      </c>
      <c r="I374" s="11"/>
    </row>
    <row r="375" spans="1:11" s="2" customFormat="1" ht="15.75" x14ac:dyDescent="0.25">
      <c r="A375" s="27"/>
      <c r="B375" s="28"/>
      <c r="C375" s="65"/>
      <c r="D375" s="75"/>
      <c r="E375" s="75"/>
      <c r="F375" s="232"/>
      <c r="G375" s="197"/>
      <c r="H375" s="156"/>
      <c r="I375" s="11"/>
    </row>
    <row r="376" spans="1:11" s="2" customFormat="1" x14ac:dyDescent="0.2">
      <c r="A376" s="8">
        <v>6320</v>
      </c>
      <c r="B376" s="10">
        <v>5163</v>
      </c>
      <c r="C376" s="66" t="s">
        <v>118</v>
      </c>
      <c r="D376" s="75">
        <v>390</v>
      </c>
      <c r="E376" s="75">
        <f>340+50+100</f>
        <v>490</v>
      </c>
      <c r="F376" s="229">
        <v>475530</v>
      </c>
      <c r="G376" s="197">
        <v>620</v>
      </c>
      <c r="H376" s="156"/>
      <c r="I376" s="11"/>
    </row>
    <row r="377" spans="1:11" s="2" customFormat="1" ht="15.75" x14ac:dyDescent="0.25">
      <c r="A377" s="27">
        <v>6320</v>
      </c>
      <c r="B377" s="28"/>
      <c r="C377" s="65" t="s">
        <v>206</v>
      </c>
      <c r="D377" s="76">
        <f t="shared" ref="D377:E377" si="11">SUM(D376)</f>
        <v>390</v>
      </c>
      <c r="E377" s="76">
        <f t="shared" si="11"/>
        <v>490</v>
      </c>
      <c r="F377" s="232">
        <f>SUM(F376)</f>
        <v>475530</v>
      </c>
      <c r="G377" s="198">
        <f>SUM(G376)</f>
        <v>620</v>
      </c>
      <c r="H377" s="157">
        <f>G377</f>
        <v>620</v>
      </c>
      <c r="I377" s="11"/>
    </row>
    <row r="378" spans="1:11" s="2" customFormat="1" ht="15.75" x14ac:dyDescent="0.25">
      <c r="A378" s="29"/>
      <c r="B378" s="28"/>
      <c r="C378" s="65"/>
      <c r="D378" s="75"/>
      <c r="E378" s="75"/>
      <c r="F378" s="229"/>
      <c r="G378" s="197"/>
      <c r="H378" s="156"/>
      <c r="I378" s="11"/>
    </row>
    <row r="379" spans="1:11" s="5" customFormat="1" x14ac:dyDescent="0.2">
      <c r="A379" s="29">
        <v>6409</v>
      </c>
      <c r="B379" s="32">
        <v>5901</v>
      </c>
      <c r="C379" s="69" t="s">
        <v>38</v>
      </c>
      <c r="D379" s="75">
        <v>3000</v>
      </c>
      <c r="E379" s="75">
        <f>3000+2328-100-100+1499+2530</f>
        <v>9157</v>
      </c>
      <c r="F379" s="229">
        <v>0</v>
      </c>
      <c r="G379" s="197">
        <v>3000</v>
      </c>
      <c r="H379" s="156"/>
      <c r="I379" s="11"/>
      <c r="K379" s="2"/>
    </row>
    <row r="380" spans="1:11" s="5" customFormat="1" ht="15.75" x14ac:dyDescent="0.25">
      <c r="A380" s="27">
        <v>6409</v>
      </c>
      <c r="B380" s="28"/>
      <c r="C380" s="65" t="s">
        <v>39</v>
      </c>
      <c r="D380" s="72">
        <f>SUM(D379:D379)</f>
        <v>3000</v>
      </c>
      <c r="E380" s="72">
        <f>SUM(E379:E379)</f>
        <v>9157</v>
      </c>
      <c r="F380" s="232">
        <f>SUM(F379:F379)</f>
        <v>0</v>
      </c>
      <c r="G380" s="198">
        <f>SUM(G379)</f>
        <v>3000</v>
      </c>
      <c r="H380" s="157">
        <f>G380</f>
        <v>3000</v>
      </c>
      <c r="I380" s="11"/>
      <c r="K380" s="2"/>
    </row>
    <row r="381" spans="1:11" s="5" customFormat="1" ht="15.75" x14ac:dyDescent="0.25">
      <c r="A381" s="29"/>
      <c r="B381" s="28"/>
      <c r="C381" s="65"/>
      <c r="D381" s="75"/>
      <c r="E381" s="75"/>
      <c r="F381" s="229"/>
      <c r="G381" s="197"/>
      <c r="H381" s="156"/>
      <c r="I381" s="11"/>
      <c r="K381" s="2"/>
    </row>
    <row r="382" spans="1:11" s="5" customFormat="1" x14ac:dyDescent="0.2">
      <c r="A382" s="8">
        <v>6330</v>
      </c>
      <c r="B382" s="52">
        <v>5342</v>
      </c>
      <c r="C382" s="71" t="s">
        <v>42</v>
      </c>
      <c r="D382" s="75">
        <f>'Návrh 2024 příjmy '!D50</f>
        <v>375</v>
      </c>
      <c r="E382" s="75">
        <f>'Návrh 2024 příjmy '!E50</f>
        <v>375</v>
      </c>
      <c r="F382" s="156">
        <f>'Návrh 2024 příjmy '!F50</f>
        <v>308238</v>
      </c>
      <c r="G382" s="197">
        <f>'Návrh 2024 příjmy '!G50</f>
        <v>435</v>
      </c>
      <c r="H382" s="156"/>
      <c r="I382" s="11"/>
      <c r="K382" s="2"/>
    </row>
    <row r="383" spans="1:11" s="5" customFormat="1" x14ac:dyDescent="0.2">
      <c r="A383" s="55">
        <v>6330</v>
      </c>
      <c r="B383" s="56">
        <v>5345</v>
      </c>
      <c r="C383" s="53" t="s">
        <v>82</v>
      </c>
      <c r="D383" s="75">
        <f>'Návrh 2024 příjmy '!D52</f>
        <v>387</v>
      </c>
      <c r="E383" s="75">
        <f>'Návrh 2024 příjmy '!E52</f>
        <v>387</v>
      </c>
      <c r="F383" s="156">
        <f>'Návrh 2024 příjmy '!F52</f>
        <v>168550</v>
      </c>
      <c r="G383" s="197">
        <f>'Návrh 2024 příjmy '!G52</f>
        <v>455</v>
      </c>
      <c r="H383" s="156"/>
      <c r="I383" s="11"/>
      <c r="K383" s="2"/>
    </row>
    <row r="384" spans="1:11" s="5" customFormat="1" x14ac:dyDescent="0.2">
      <c r="A384" s="55"/>
      <c r="B384" s="56"/>
      <c r="C384" s="53" t="s">
        <v>201</v>
      </c>
      <c r="D384" s="75">
        <f>'Návrh 2024 příjmy '!D47</f>
        <v>9000</v>
      </c>
      <c r="E384" s="75">
        <f>'Návrh 2024 příjmy '!E47</f>
        <v>9000</v>
      </c>
      <c r="F384" s="156">
        <f>'Návrh 2024 příjmy '!F47</f>
        <v>4000000</v>
      </c>
      <c r="G384" s="197">
        <f>'Návrh 2024 příjmy '!G47</f>
        <v>3704</v>
      </c>
      <c r="H384" s="156"/>
      <c r="I384" s="11"/>
      <c r="K384" s="2"/>
    </row>
    <row r="385" spans="1:11" s="5" customFormat="1" x14ac:dyDescent="0.2">
      <c r="A385" s="55"/>
      <c r="B385" s="56"/>
      <c r="C385" s="53" t="s">
        <v>304</v>
      </c>
      <c r="D385" s="75">
        <v>0</v>
      </c>
      <c r="E385" s="75">
        <v>383.3</v>
      </c>
      <c r="F385" s="156">
        <v>383559.94</v>
      </c>
      <c r="G385" s="197">
        <v>0</v>
      </c>
      <c r="H385" s="156"/>
      <c r="I385" s="11"/>
      <c r="K385" s="2"/>
    </row>
    <row r="386" spans="1:11" s="5" customFormat="1" x14ac:dyDescent="0.2">
      <c r="A386" s="55">
        <v>6330</v>
      </c>
      <c r="B386" s="56">
        <v>5349</v>
      </c>
      <c r="C386" s="53" t="s">
        <v>60</v>
      </c>
      <c r="D386" s="75">
        <f>'Návrh 2024 příjmy '!D51</f>
        <v>0</v>
      </c>
      <c r="E386" s="75">
        <f>'Návrh 2024 příjmy '!E51</f>
        <v>2500</v>
      </c>
      <c r="F386" s="156">
        <f>'Návrh 2024 příjmy '!F51</f>
        <v>0</v>
      </c>
      <c r="G386" s="197">
        <v>0</v>
      </c>
      <c r="H386" s="156"/>
      <c r="I386" s="11"/>
      <c r="K386" s="2"/>
    </row>
    <row r="387" spans="1:11" s="5" customFormat="1" ht="31.5" x14ac:dyDescent="0.25">
      <c r="A387" s="55">
        <v>6330</v>
      </c>
      <c r="B387" s="56">
        <v>5347</v>
      </c>
      <c r="C387" s="67" t="s">
        <v>271</v>
      </c>
      <c r="D387" s="75"/>
      <c r="E387" s="75"/>
      <c r="F387" s="229"/>
      <c r="G387" s="197"/>
      <c r="H387" s="156"/>
      <c r="I387" s="11"/>
      <c r="K387" s="2"/>
    </row>
    <row r="388" spans="1:11" s="5" customFormat="1" x14ac:dyDescent="0.2">
      <c r="A388" s="8">
        <v>6330</v>
      </c>
      <c r="B388" s="52">
        <v>5347</v>
      </c>
      <c r="C388" s="172" t="s">
        <v>272</v>
      </c>
      <c r="D388" s="75">
        <v>0</v>
      </c>
      <c r="E388" s="75">
        <v>3.4</v>
      </c>
      <c r="F388" s="229">
        <v>3367</v>
      </c>
      <c r="G388" s="197">
        <v>0</v>
      </c>
      <c r="H388" s="156"/>
      <c r="I388" s="11"/>
      <c r="K388" s="2"/>
    </row>
    <row r="389" spans="1:11" s="5" customFormat="1" x14ac:dyDescent="0.2">
      <c r="A389" s="55">
        <v>6330</v>
      </c>
      <c r="B389" s="56">
        <v>5347</v>
      </c>
      <c r="C389" s="172" t="s">
        <v>276</v>
      </c>
      <c r="D389" s="75">
        <v>0</v>
      </c>
      <c r="E389" s="75">
        <v>0.5</v>
      </c>
      <c r="F389" s="229">
        <v>469.75</v>
      </c>
      <c r="G389" s="197">
        <v>0</v>
      </c>
      <c r="H389" s="156"/>
      <c r="I389" s="11"/>
      <c r="K389" s="2"/>
    </row>
    <row r="390" spans="1:11" s="167" customFormat="1" x14ac:dyDescent="0.2">
      <c r="A390" s="164">
        <v>6330</v>
      </c>
      <c r="B390" s="165">
        <v>5347</v>
      </c>
      <c r="C390" s="172" t="s">
        <v>273</v>
      </c>
      <c r="D390" s="166">
        <v>0</v>
      </c>
      <c r="E390" s="166">
        <v>60</v>
      </c>
      <c r="F390" s="238">
        <v>60000</v>
      </c>
      <c r="G390" s="197">
        <v>0</v>
      </c>
      <c r="H390" s="205"/>
      <c r="I390" s="303"/>
      <c r="K390" s="212"/>
    </row>
    <row r="391" spans="1:11" s="5" customFormat="1" ht="30" x14ac:dyDescent="0.2">
      <c r="A391" s="8">
        <v>6330</v>
      </c>
      <c r="B391" s="52">
        <v>5347</v>
      </c>
      <c r="C391" s="172" t="s">
        <v>274</v>
      </c>
      <c r="D391" s="75">
        <v>0</v>
      </c>
      <c r="E391" s="75">
        <v>333.4</v>
      </c>
      <c r="F391" s="229">
        <f>2*(79713+43016.4+43967.5)</f>
        <v>333393.8</v>
      </c>
      <c r="G391" s="197">
        <v>0</v>
      </c>
      <c r="H391" s="156"/>
      <c r="I391" s="11"/>
      <c r="K391" s="2"/>
    </row>
    <row r="392" spans="1:11" s="5" customFormat="1" ht="30" x14ac:dyDescent="0.2">
      <c r="A392" s="8">
        <v>6330</v>
      </c>
      <c r="B392" s="52">
        <v>5347</v>
      </c>
      <c r="C392" s="172" t="s">
        <v>314</v>
      </c>
      <c r="D392" s="75">
        <v>0</v>
      </c>
      <c r="E392" s="75">
        <f>21.1-6-15.1</f>
        <v>0</v>
      </c>
      <c r="F392" s="229">
        <v>0</v>
      </c>
      <c r="G392" s="197">
        <v>0</v>
      </c>
      <c r="H392" s="156"/>
      <c r="I392" s="11"/>
      <c r="K392" s="2"/>
    </row>
    <row r="393" spans="1:11" s="5" customFormat="1" x14ac:dyDescent="0.2">
      <c r="A393" s="8">
        <v>6330</v>
      </c>
      <c r="B393" s="52">
        <v>5347</v>
      </c>
      <c r="C393" s="172" t="s">
        <v>275</v>
      </c>
      <c r="D393" s="75">
        <v>0</v>
      </c>
      <c r="E393" s="75">
        <v>46.7</v>
      </c>
      <c r="F393" s="229">
        <v>46720</v>
      </c>
      <c r="G393" s="197">
        <v>0</v>
      </c>
      <c r="H393" s="156"/>
      <c r="I393" s="11"/>
      <c r="K393" s="2"/>
    </row>
    <row r="394" spans="1:11" s="5" customFormat="1" x14ac:dyDescent="0.2">
      <c r="A394" s="8">
        <v>6330</v>
      </c>
      <c r="B394" s="52">
        <v>5347</v>
      </c>
      <c r="C394" s="66" t="s">
        <v>319</v>
      </c>
      <c r="D394" s="75">
        <v>0</v>
      </c>
      <c r="E394" s="75">
        <v>0</v>
      </c>
      <c r="F394" s="229">
        <f>3632+31791</f>
        <v>35423</v>
      </c>
      <c r="G394" s="197">
        <v>0</v>
      </c>
      <c r="H394" s="156"/>
      <c r="I394" s="11"/>
      <c r="K394" s="2"/>
    </row>
    <row r="395" spans="1:11" s="5" customFormat="1" x14ac:dyDescent="0.2">
      <c r="A395" s="8">
        <v>6330</v>
      </c>
      <c r="B395" s="52">
        <v>5347</v>
      </c>
      <c r="C395" s="172" t="s">
        <v>286</v>
      </c>
      <c r="D395" s="75">
        <v>0</v>
      </c>
      <c r="E395" s="75">
        <v>21.5</v>
      </c>
      <c r="F395" s="229">
        <v>21495</v>
      </c>
      <c r="G395" s="197">
        <v>0</v>
      </c>
      <c r="H395" s="156"/>
      <c r="I395" s="11"/>
      <c r="K395" s="2"/>
    </row>
    <row r="396" spans="1:11" s="5" customFormat="1" ht="15.75" x14ac:dyDescent="0.25">
      <c r="A396" s="27">
        <v>6330</v>
      </c>
      <c r="B396" s="28"/>
      <c r="C396" s="65" t="s">
        <v>27</v>
      </c>
      <c r="D396" s="76">
        <f>SUM(D382:D395)</f>
        <v>9762</v>
      </c>
      <c r="E396" s="76">
        <f>SUM(E382:E395)</f>
        <v>13110.8</v>
      </c>
      <c r="F396" s="232">
        <f>SUM(F382:F395)</f>
        <v>5361216.49</v>
      </c>
      <c r="G396" s="198">
        <f>SUM(G382:G395)</f>
        <v>4594</v>
      </c>
      <c r="H396" s="157">
        <f>G396</f>
        <v>4594</v>
      </c>
      <c r="I396" s="11"/>
      <c r="K396" s="2"/>
    </row>
    <row r="397" spans="1:11" s="5" customFormat="1" ht="16.5" thickBot="1" x14ac:dyDescent="0.3">
      <c r="A397" s="224"/>
      <c r="B397" s="225"/>
      <c r="C397" s="226"/>
      <c r="D397" s="227"/>
      <c r="E397" s="227"/>
      <c r="F397" s="239"/>
      <c r="G397" s="219"/>
      <c r="H397" s="206"/>
      <c r="I397" s="11"/>
      <c r="K397" s="2"/>
    </row>
    <row r="398" spans="1:11" s="5" customFormat="1" ht="16.5" thickBot="1" x14ac:dyDescent="0.3">
      <c r="A398" s="18"/>
      <c r="B398" s="33"/>
      <c r="C398" s="78" t="s">
        <v>85</v>
      </c>
      <c r="D398" s="89">
        <f>D43+D46+D52+D60+D75+D101+D119+D137+D142+D147+D150+D154+D159+D167+D175+D178+D194+D197+D206+D210+D213+D223+D230+D233+D240+D258+D264+D271+D275+D301+D319+D328+D366+D371+D374+D377+D380+D396</f>
        <v>131636</v>
      </c>
      <c r="E398" s="89">
        <f>E43+E46+E52+E60+E75+E101+E119+E137+E142+E147+E150+E154+E159+E167+E175+E178+E194+E197+E206+E210+E213+E223+E230+E233+E240+E258+E264+E271+E275+E301+E319+E328+E366+E371+E374+E377+E380+E396</f>
        <v>166543.59999999998</v>
      </c>
      <c r="F398" s="25">
        <f ca="1">F43+F46+F52+F60+F75+F101+F119+F137+F142+F147+F150+F154+F159+F167+F175+F178+F194+F197+F206+F210+F213+F223+F230+F233+F240+F258+F264+F271+F275+F301+F319+F328+F366+F371+F374+F377+F380+F396</f>
        <v>62066461.639999993</v>
      </c>
      <c r="G398" s="220">
        <f>G43+G46+G52+G60+G75+G101+G119+G137+G142+G147+G150+G154+G159+G167+G175+G178+G194+G197+G206+G210+G213+G223+G230+G233+G240+G258+G264+G271+G275+G301+G319+G328+G366+G371+G374+G377+G380+G396</f>
        <v>156312.99999999997</v>
      </c>
      <c r="H398" s="192">
        <f>SUM(H7:H396)</f>
        <v>156312.99999999997</v>
      </c>
      <c r="I398" s="11"/>
      <c r="K398" s="2"/>
    </row>
    <row r="399" spans="1:11" s="5" customFormat="1" ht="15.75" thickBot="1" x14ac:dyDescent="0.25">
      <c r="A399" s="81"/>
      <c r="B399" s="77"/>
      <c r="C399" s="141" t="s">
        <v>83</v>
      </c>
      <c r="D399" s="199">
        <f>-D396</f>
        <v>-9762</v>
      </c>
      <c r="E399" s="199">
        <f>-E396</f>
        <v>-13110.8</v>
      </c>
      <c r="F399" s="215">
        <f>-F396</f>
        <v>-5361216.49</v>
      </c>
      <c r="G399" s="221">
        <f>-G396</f>
        <v>-4594</v>
      </c>
      <c r="H399" s="214">
        <f>-H396</f>
        <v>-4594</v>
      </c>
      <c r="I399" s="11"/>
      <c r="K399" s="2"/>
    </row>
    <row r="400" spans="1:11" s="5" customFormat="1" ht="15.75" thickBot="1" x14ac:dyDescent="0.25">
      <c r="A400" s="49"/>
      <c r="B400" s="49"/>
      <c r="C400" s="143"/>
      <c r="D400" s="116"/>
      <c r="E400" s="116"/>
      <c r="F400" s="140"/>
      <c r="G400" s="158"/>
      <c r="H400" s="87"/>
      <c r="I400" s="11"/>
      <c r="K400" s="2"/>
    </row>
    <row r="401" spans="1:11" s="5" customFormat="1" ht="16.5" thickBot="1" x14ac:dyDescent="0.3">
      <c r="A401" s="18"/>
      <c r="B401" s="33"/>
      <c r="C401" s="78" t="s">
        <v>84</v>
      </c>
      <c r="D401" s="89">
        <f>SUM(D398:D399)</f>
        <v>121874</v>
      </c>
      <c r="E401" s="89">
        <f>SUM(E398:E399)</f>
        <v>153432.79999999999</v>
      </c>
      <c r="F401" s="25">
        <f ca="1">SUM(F398:F399)</f>
        <v>56705245.149999991</v>
      </c>
      <c r="G401" s="89">
        <f>SUM(G398:G399)</f>
        <v>151718.99999999997</v>
      </c>
      <c r="H401" s="192">
        <f>SUM(H398:H399)</f>
        <v>151718.99999999997</v>
      </c>
      <c r="I401" s="11"/>
      <c r="K401" s="2"/>
    </row>
    <row r="402" spans="1:11" s="5" customFormat="1" ht="16.5" thickBot="1" x14ac:dyDescent="0.3">
      <c r="A402" s="13"/>
      <c r="B402" s="45"/>
      <c r="C402" s="45"/>
      <c r="D402" s="87"/>
      <c r="E402" s="87"/>
      <c r="F402" s="22"/>
      <c r="G402" s="200"/>
      <c r="H402" s="87"/>
      <c r="I402" s="11"/>
      <c r="K402" s="2"/>
    </row>
    <row r="403" spans="1:11" s="5" customFormat="1" ht="16.5" thickBot="1" x14ac:dyDescent="0.3">
      <c r="A403" s="18"/>
      <c r="B403" s="33"/>
      <c r="C403" s="34" t="s">
        <v>130</v>
      </c>
      <c r="D403" s="89">
        <f>SUM(D388:D395)</f>
        <v>0</v>
      </c>
      <c r="E403" s="89">
        <f>SUM(E388:E395)</f>
        <v>465.49999999999994</v>
      </c>
      <c r="F403" s="25">
        <f>SUM(F388:F395)</f>
        <v>500868.55</v>
      </c>
      <c r="G403" s="89">
        <f>SUM(G388:G395)</f>
        <v>0</v>
      </c>
      <c r="H403" s="192">
        <v>0</v>
      </c>
      <c r="I403" s="11"/>
      <c r="K403" s="2"/>
    </row>
    <row r="404" spans="1:11" s="5" customFormat="1" ht="16.5" thickBot="1" x14ac:dyDescent="0.3">
      <c r="A404" s="13"/>
      <c r="B404" s="45"/>
      <c r="C404" s="45"/>
      <c r="D404" s="90"/>
      <c r="E404" s="90"/>
      <c r="F404" s="22"/>
      <c r="G404" s="187"/>
      <c r="H404" s="87"/>
      <c r="I404" s="11"/>
      <c r="K404" s="2"/>
    </row>
    <row r="405" spans="1:11" s="5" customFormat="1" ht="16.5" thickBot="1" x14ac:dyDescent="0.3">
      <c r="A405" s="35"/>
      <c r="B405" s="36"/>
      <c r="C405" s="79" t="s">
        <v>87</v>
      </c>
      <c r="D405" s="97">
        <f t="shared" ref="D405:G405" si="12">SUM(D401:D403)</f>
        <v>121874</v>
      </c>
      <c r="E405" s="98">
        <f t="shared" si="12"/>
        <v>153898.29999999999</v>
      </c>
      <c r="F405" s="37">
        <f ca="1">SUM(F401:F403)</f>
        <v>57206113.699999988</v>
      </c>
      <c r="G405" s="98">
        <f t="shared" si="12"/>
        <v>151718.99999999997</v>
      </c>
      <c r="H405" s="207">
        <f>SUM(H401:H403)</f>
        <v>151718.99999999997</v>
      </c>
      <c r="I405" s="11"/>
      <c r="K405" s="2"/>
    </row>
    <row r="406" spans="1:11" s="5" customFormat="1" ht="15.75" x14ac:dyDescent="0.25">
      <c r="A406" s="46"/>
      <c r="B406" s="46"/>
      <c r="C406" s="47"/>
      <c r="D406" s="99"/>
      <c r="E406" s="99"/>
      <c r="F406" s="48"/>
      <c r="G406" s="158"/>
      <c r="H406" s="87"/>
      <c r="I406" s="11"/>
      <c r="K406" s="2"/>
    </row>
    <row r="407" spans="1:11" ht="16.5" thickBot="1" x14ac:dyDescent="0.3">
      <c r="B407" s="39"/>
      <c r="C407" s="7" t="s">
        <v>96</v>
      </c>
      <c r="D407" s="100"/>
      <c r="E407" s="100"/>
      <c r="G407" s="114"/>
    </row>
    <row r="408" spans="1:11" ht="32.25" thickBot="1" x14ac:dyDescent="0.3">
      <c r="B408" s="39"/>
      <c r="C408" s="40" t="s">
        <v>90</v>
      </c>
      <c r="D408" s="97">
        <f>'Návrh 2024 příjmy '!D99</f>
        <v>89382</v>
      </c>
      <c r="E408" s="97">
        <f>'Návrh 2024 příjmy '!E99</f>
        <v>119713.10000000002</v>
      </c>
      <c r="F408" s="97">
        <f>'Návrh 2024 příjmy '!F99</f>
        <v>104079747.63000001</v>
      </c>
      <c r="G408" s="213">
        <f>'Návrh 2024 příjmy '!G99</f>
        <v>125501</v>
      </c>
    </row>
    <row r="409" spans="1:11" ht="15.75" x14ac:dyDescent="0.25">
      <c r="B409" s="39"/>
      <c r="F409" s="41"/>
      <c r="G409" s="158"/>
    </row>
    <row r="410" spans="1:11" ht="15.75" x14ac:dyDescent="0.25">
      <c r="B410" s="39"/>
      <c r="C410" s="38" t="s">
        <v>86</v>
      </c>
      <c r="D410" s="87">
        <f>D412-D411</f>
        <v>49554</v>
      </c>
      <c r="E410" s="87">
        <f>E412-E411</f>
        <v>67181.199999999983</v>
      </c>
      <c r="F410" s="11">
        <v>43247482.469999999</v>
      </c>
      <c r="G410" s="87">
        <f>G412-G411</f>
        <v>48822.199999999968</v>
      </c>
    </row>
    <row r="411" spans="1:11" ht="16.5" thickBot="1" x14ac:dyDescent="0.3">
      <c r="B411" s="39"/>
      <c r="C411" s="73" t="s">
        <v>34</v>
      </c>
      <c r="D411" s="115">
        <f>D33+D34+D35+D36+D37+D39+D40+D41+D42+D51+D59+D72+D73+D87+D88+D99+D100+D144+D153+D166+D193+D209+D222+D255+D300+D364</f>
        <v>72320</v>
      </c>
      <c r="E411" s="115">
        <f>E33+E34+E35+E36+E37+E39+E40+E41+E42+E51+E59+E72+E73+E87+E88+E99+E100+E144+E153+E166+E193+E209+E222+E255+E300+E364</f>
        <v>86717.1</v>
      </c>
      <c r="F411" s="304">
        <f>F33+F34+F35+F36+F37+F39+F40+F41+F42+F51+F59+F72+F73+F87+F88+F99+F100+F144+F153+F166+F193+F209+F222+F255+F300+F364</f>
        <v>13958631.23</v>
      </c>
      <c r="G411" s="115">
        <f>G33+G34+G35+G36+G37+G39+G40+G41+G51+G42+G72+G73+G74+G99+G100+G153+G141+G166+G193+G209+G222+G257+G300+G365</f>
        <v>102896.8</v>
      </c>
    </row>
    <row r="412" spans="1:11" ht="16.5" thickBot="1" x14ac:dyDescent="0.3">
      <c r="B412" s="39"/>
      <c r="C412" s="40" t="s">
        <v>225</v>
      </c>
      <c r="D412" s="97">
        <f t="shared" ref="D412:G412" si="13">D405</f>
        <v>121874</v>
      </c>
      <c r="E412" s="98">
        <f t="shared" si="13"/>
        <v>153898.29999999999</v>
      </c>
      <c r="F412" s="37">
        <f t="shared" ca="1" si="13"/>
        <v>57206113.699999988</v>
      </c>
      <c r="G412" s="98">
        <f t="shared" si="13"/>
        <v>151718.99999999997</v>
      </c>
    </row>
    <row r="413" spans="1:11" ht="16.5" thickBot="1" x14ac:dyDescent="0.3">
      <c r="B413" s="39"/>
      <c r="C413" s="42"/>
      <c r="D413" s="101"/>
      <c r="E413" s="101"/>
      <c r="G413" s="201"/>
    </row>
    <row r="414" spans="1:11" ht="16.5" thickBot="1" x14ac:dyDescent="0.3">
      <c r="B414" s="39"/>
      <c r="C414" s="86" t="s">
        <v>99</v>
      </c>
      <c r="D414" s="102">
        <f t="shared" ref="D414:G414" si="14">D408-D412</f>
        <v>-32492</v>
      </c>
      <c r="E414" s="102">
        <f t="shared" si="14"/>
        <v>-34185.199999999968</v>
      </c>
      <c r="F414" s="144">
        <f ca="1">F408-F412</f>
        <v>46873633.930000022</v>
      </c>
      <c r="G414" s="192">
        <f t="shared" si="14"/>
        <v>-26217.999999999971</v>
      </c>
    </row>
    <row r="415" spans="1:11" ht="16.5" thickBot="1" x14ac:dyDescent="0.3">
      <c r="B415" s="39"/>
      <c r="C415" s="84"/>
      <c r="D415" s="103"/>
      <c r="E415" s="103"/>
      <c r="F415" s="85"/>
      <c r="G415" s="103"/>
    </row>
    <row r="416" spans="1:11" ht="32.25" thickBot="1" x14ac:dyDescent="0.3">
      <c r="B416" s="39"/>
      <c r="C416" s="83" t="s">
        <v>97</v>
      </c>
      <c r="D416" s="104">
        <f t="shared" ref="D416:G416" si="15">-(D414)</f>
        <v>32492</v>
      </c>
      <c r="E416" s="104">
        <f t="shared" si="15"/>
        <v>34185.199999999968</v>
      </c>
      <c r="F416" s="145">
        <f ca="1">-(F414)</f>
        <v>-46873633.930000022</v>
      </c>
      <c r="G416" s="213">
        <f t="shared" si="15"/>
        <v>26217.999999999971</v>
      </c>
    </row>
    <row r="417" spans="1:9" x14ac:dyDescent="0.2">
      <c r="C417" s="43"/>
      <c r="D417" s="105"/>
      <c r="E417" s="105"/>
      <c r="F417" s="44"/>
      <c r="G417" s="202"/>
    </row>
    <row r="418" spans="1:9" s="2" customFormat="1" x14ac:dyDescent="0.2">
      <c r="A418" s="13"/>
      <c r="B418" s="13"/>
      <c r="C418" s="12"/>
      <c r="D418" s="91"/>
      <c r="E418" s="91"/>
      <c r="F418" s="11"/>
      <c r="G418" s="87"/>
      <c r="H418" s="87"/>
      <c r="I418" s="11"/>
    </row>
    <row r="419" spans="1:9" s="2" customFormat="1" x14ac:dyDescent="0.2">
      <c r="A419" s="13"/>
      <c r="B419" s="13"/>
      <c r="C419" s="12"/>
      <c r="D419" s="91"/>
      <c r="E419" s="91"/>
      <c r="F419" s="11"/>
      <c r="G419" s="87"/>
      <c r="H419" s="87"/>
      <c r="I419" s="11"/>
    </row>
    <row r="420" spans="1:9" s="2" customFormat="1" x14ac:dyDescent="0.2">
      <c r="A420" s="13"/>
      <c r="B420" s="13"/>
      <c r="C420" s="12"/>
      <c r="D420" s="91"/>
      <c r="E420" s="91"/>
      <c r="F420" s="11"/>
      <c r="G420" s="87"/>
      <c r="H420" s="87"/>
      <c r="I420" s="11"/>
    </row>
    <row r="421" spans="1:9" s="2" customFormat="1" x14ac:dyDescent="0.2">
      <c r="A421" s="13"/>
      <c r="B421" s="13"/>
      <c r="C421" s="12"/>
      <c r="D421" s="91"/>
      <c r="E421" s="91"/>
      <c r="F421" s="11"/>
      <c r="G421" s="87"/>
      <c r="H421" s="87"/>
      <c r="I421" s="11"/>
    </row>
    <row r="422" spans="1:9" s="2" customFormat="1" x14ac:dyDescent="0.2">
      <c r="A422" s="13"/>
      <c r="B422" s="13"/>
      <c r="C422" s="12"/>
      <c r="D422" s="91"/>
      <c r="E422" s="91"/>
      <c r="F422" s="11"/>
      <c r="G422" s="87"/>
      <c r="H422" s="87"/>
      <c r="I422" s="11"/>
    </row>
    <row r="423" spans="1:9" s="2" customFormat="1" x14ac:dyDescent="0.2">
      <c r="A423" s="13"/>
      <c r="B423" s="13"/>
      <c r="C423" s="12"/>
      <c r="D423" s="91"/>
      <c r="E423" s="91"/>
      <c r="F423" s="11"/>
      <c r="G423" s="87"/>
      <c r="H423" s="87"/>
      <c r="I423" s="11"/>
    </row>
    <row r="424" spans="1:9" s="2" customFormat="1" x14ac:dyDescent="0.2">
      <c r="A424" s="13"/>
      <c r="B424" s="13"/>
      <c r="C424" s="12"/>
      <c r="D424" s="91"/>
      <c r="E424" s="91"/>
      <c r="F424" s="11"/>
      <c r="G424" s="87"/>
      <c r="H424" s="87"/>
      <c r="I424" s="11"/>
    </row>
    <row r="425" spans="1:9" s="2" customFormat="1" x14ac:dyDescent="0.2">
      <c r="A425" s="13"/>
      <c r="B425" s="13"/>
      <c r="C425" s="12"/>
      <c r="D425" s="91"/>
      <c r="E425" s="91"/>
      <c r="F425" s="11"/>
      <c r="G425" s="87"/>
      <c r="H425" s="87"/>
      <c r="I425" s="11"/>
    </row>
    <row r="426" spans="1:9" s="2" customFormat="1" x14ac:dyDescent="0.2">
      <c r="A426" s="13"/>
      <c r="B426" s="13"/>
      <c r="C426" s="12"/>
      <c r="D426" s="91"/>
      <c r="E426" s="91"/>
      <c r="F426" s="11"/>
      <c r="G426" s="87"/>
      <c r="H426" s="87"/>
      <c r="I426" s="11"/>
    </row>
    <row r="427" spans="1:9" s="2" customFormat="1" x14ac:dyDescent="0.2">
      <c r="A427" s="13"/>
      <c r="B427" s="13"/>
      <c r="C427" s="12"/>
      <c r="D427" s="91"/>
      <c r="E427" s="91"/>
      <c r="F427" s="11"/>
      <c r="G427" s="87"/>
      <c r="H427" s="87"/>
      <c r="I427" s="11"/>
    </row>
    <row r="428" spans="1:9" s="2" customFormat="1" x14ac:dyDescent="0.2">
      <c r="A428" s="13"/>
      <c r="B428" s="13"/>
      <c r="C428" s="12"/>
      <c r="D428" s="91"/>
      <c r="E428" s="91"/>
      <c r="F428" s="11"/>
      <c r="G428" s="87"/>
      <c r="H428" s="87"/>
      <c r="I428" s="11"/>
    </row>
    <row r="429" spans="1:9" s="2" customFormat="1" x14ac:dyDescent="0.2">
      <c r="A429" s="13"/>
      <c r="B429" s="13"/>
      <c r="C429" s="12"/>
      <c r="D429" s="91"/>
      <c r="E429" s="91"/>
      <c r="F429" s="11"/>
      <c r="G429" s="87"/>
      <c r="H429" s="87"/>
      <c r="I429" s="11"/>
    </row>
    <row r="430" spans="1:9" s="2" customFormat="1" x14ac:dyDescent="0.2">
      <c r="A430" s="13"/>
      <c r="B430" s="13"/>
      <c r="C430" s="12"/>
      <c r="D430" s="91"/>
      <c r="E430" s="91"/>
      <c r="F430" s="11"/>
      <c r="G430" s="87"/>
      <c r="H430" s="87"/>
      <c r="I430" s="11"/>
    </row>
    <row r="431" spans="1:9" s="2" customFormat="1" x14ac:dyDescent="0.2">
      <c r="A431" s="13"/>
      <c r="B431" s="13"/>
      <c r="C431" s="12"/>
      <c r="D431" s="91"/>
      <c r="E431" s="91"/>
      <c r="F431" s="11"/>
      <c r="G431" s="87"/>
      <c r="H431" s="87"/>
      <c r="I431" s="11"/>
    </row>
    <row r="432" spans="1:9" s="2" customFormat="1" x14ac:dyDescent="0.2">
      <c r="A432" s="13"/>
      <c r="B432" s="13"/>
      <c r="C432" s="12"/>
      <c r="D432" s="91"/>
      <c r="E432" s="91"/>
      <c r="F432" s="11"/>
      <c r="G432" s="87"/>
      <c r="H432" s="87"/>
      <c r="I432" s="11"/>
    </row>
    <row r="433" spans="1:9" s="2" customFormat="1" x14ac:dyDescent="0.2">
      <c r="A433" s="13"/>
      <c r="B433" s="13"/>
      <c r="C433" s="12"/>
      <c r="D433" s="91"/>
      <c r="E433" s="91"/>
      <c r="F433" s="11"/>
      <c r="G433" s="87"/>
      <c r="H433" s="87"/>
      <c r="I433" s="11"/>
    </row>
    <row r="434" spans="1:9" s="2" customFormat="1" x14ac:dyDescent="0.2">
      <c r="A434" s="13"/>
      <c r="B434" s="13"/>
      <c r="C434" s="12"/>
      <c r="D434" s="91"/>
      <c r="E434" s="91"/>
      <c r="F434" s="11"/>
      <c r="G434" s="87"/>
      <c r="H434" s="87"/>
      <c r="I434" s="11"/>
    </row>
    <row r="435" spans="1:9" s="2" customFormat="1" x14ac:dyDescent="0.2">
      <c r="A435" s="13"/>
      <c r="B435" s="13"/>
      <c r="C435" s="12"/>
      <c r="D435" s="91"/>
      <c r="E435" s="91"/>
      <c r="F435" s="11"/>
      <c r="G435" s="87"/>
      <c r="H435" s="87"/>
      <c r="I435" s="11"/>
    </row>
    <row r="436" spans="1:9" s="2" customFormat="1" x14ac:dyDescent="0.2">
      <c r="A436" s="13"/>
      <c r="B436" s="13"/>
      <c r="C436" s="12"/>
      <c r="D436" s="91"/>
      <c r="E436" s="91"/>
      <c r="F436" s="11"/>
      <c r="G436" s="87"/>
      <c r="H436" s="87"/>
      <c r="I436" s="11"/>
    </row>
    <row r="437" spans="1:9" s="2" customFormat="1" x14ac:dyDescent="0.2">
      <c r="A437" s="13"/>
      <c r="B437" s="13"/>
      <c r="C437" s="12"/>
      <c r="D437" s="91"/>
      <c r="E437" s="91"/>
      <c r="F437" s="11"/>
      <c r="G437" s="87"/>
      <c r="H437" s="87"/>
      <c r="I437" s="11"/>
    </row>
    <row r="438" spans="1:9" s="2" customFormat="1" x14ac:dyDescent="0.2">
      <c r="A438" s="13"/>
      <c r="B438" s="13"/>
      <c r="C438" s="12"/>
      <c r="D438" s="91"/>
      <c r="E438" s="91"/>
      <c r="F438" s="11"/>
      <c r="G438" s="87"/>
      <c r="H438" s="87"/>
      <c r="I438" s="11"/>
    </row>
    <row r="439" spans="1:9" s="2" customFormat="1" x14ac:dyDescent="0.2">
      <c r="A439" s="13"/>
      <c r="B439" s="13"/>
      <c r="C439" s="12"/>
      <c r="D439" s="91"/>
      <c r="E439" s="91"/>
      <c r="F439" s="11"/>
      <c r="G439" s="87"/>
      <c r="H439" s="87"/>
      <c r="I439" s="11"/>
    </row>
    <row r="440" spans="1:9" s="2" customFormat="1" x14ac:dyDescent="0.2">
      <c r="A440" s="13"/>
      <c r="B440" s="13"/>
      <c r="C440" s="12"/>
      <c r="D440" s="91"/>
      <c r="E440" s="91"/>
      <c r="F440" s="11"/>
      <c r="G440" s="87"/>
      <c r="H440" s="87"/>
      <c r="I440" s="11"/>
    </row>
    <row r="441" spans="1:9" s="2" customFormat="1" x14ac:dyDescent="0.2">
      <c r="A441" s="13"/>
      <c r="B441" s="13"/>
      <c r="C441" s="12"/>
      <c r="D441" s="91"/>
      <c r="E441" s="91"/>
      <c r="F441" s="11"/>
      <c r="G441" s="87"/>
      <c r="H441" s="87"/>
      <c r="I441" s="11"/>
    </row>
    <row r="442" spans="1:9" s="2" customFormat="1" x14ac:dyDescent="0.2">
      <c r="A442" s="13"/>
      <c r="B442" s="13"/>
      <c r="C442" s="12"/>
      <c r="D442" s="91"/>
      <c r="E442" s="91"/>
      <c r="F442" s="11"/>
      <c r="G442" s="87"/>
      <c r="H442" s="87"/>
      <c r="I442" s="11"/>
    </row>
    <row r="443" spans="1:9" s="2" customFormat="1" x14ac:dyDescent="0.2">
      <c r="A443" s="13"/>
      <c r="B443" s="13"/>
      <c r="C443" s="12"/>
      <c r="D443" s="91"/>
      <c r="E443" s="91"/>
      <c r="F443" s="11"/>
      <c r="G443" s="87"/>
      <c r="H443" s="87"/>
      <c r="I443" s="11"/>
    </row>
    <row r="444" spans="1:9" s="2" customFormat="1" x14ac:dyDescent="0.2">
      <c r="A444" s="13"/>
      <c r="B444" s="13"/>
      <c r="C444" s="12"/>
      <c r="D444" s="91"/>
      <c r="E444" s="91"/>
      <c r="F444" s="11"/>
      <c r="G444" s="87"/>
      <c r="H444" s="87"/>
      <c r="I444" s="11"/>
    </row>
    <row r="445" spans="1:9" s="2" customFormat="1" x14ac:dyDescent="0.2">
      <c r="A445" s="13"/>
      <c r="B445" s="13"/>
      <c r="C445" s="12"/>
      <c r="D445" s="91"/>
      <c r="E445" s="91"/>
      <c r="F445" s="11"/>
      <c r="G445" s="87"/>
      <c r="H445" s="87"/>
      <c r="I445" s="11"/>
    </row>
    <row r="446" spans="1:9" s="2" customFormat="1" x14ac:dyDescent="0.2">
      <c r="A446" s="13"/>
      <c r="B446" s="13"/>
      <c r="C446" s="12"/>
      <c r="D446" s="91"/>
      <c r="E446" s="91"/>
      <c r="F446" s="11"/>
      <c r="G446" s="87"/>
      <c r="H446" s="87"/>
      <c r="I446" s="11"/>
    </row>
    <row r="447" spans="1:9" s="2" customFormat="1" x14ac:dyDescent="0.2">
      <c r="A447" s="13"/>
      <c r="B447" s="13"/>
      <c r="C447" s="12"/>
      <c r="D447" s="91"/>
      <c r="E447" s="91"/>
      <c r="F447" s="11"/>
      <c r="G447" s="87"/>
      <c r="H447" s="87"/>
      <c r="I447" s="11"/>
    </row>
    <row r="448" spans="1:9" s="2" customFormat="1" x14ac:dyDescent="0.2">
      <c r="A448" s="13"/>
      <c r="B448" s="13"/>
      <c r="C448" s="12"/>
      <c r="D448" s="91"/>
      <c r="E448" s="91"/>
      <c r="F448" s="11"/>
      <c r="G448" s="87"/>
      <c r="H448" s="87"/>
      <c r="I448" s="11"/>
    </row>
    <row r="449" spans="1:9" s="2" customFormat="1" x14ac:dyDescent="0.2">
      <c r="A449" s="13"/>
      <c r="B449" s="13"/>
      <c r="C449" s="12"/>
      <c r="D449" s="91"/>
      <c r="E449" s="91"/>
      <c r="F449" s="11"/>
      <c r="G449" s="87"/>
      <c r="H449" s="87"/>
      <c r="I449" s="11"/>
    </row>
    <row r="450" spans="1:9" s="2" customFormat="1" x14ac:dyDescent="0.2">
      <c r="A450" s="13"/>
      <c r="B450" s="13"/>
      <c r="C450" s="12"/>
      <c r="D450" s="91"/>
      <c r="E450" s="91"/>
      <c r="F450" s="11"/>
      <c r="G450" s="87"/>
      <c r="H450" s="87"/>
      <c r="I450" s="11"/>
    </row>
    <row r="451" spans="1:9" s="2" customFormat="1" x14ac:dyDescent="0.2">
      <c r="A451" s="13"/>
      <c r="B451" s="13"/>
      <c r="C451" s="12"/>
      <c r="D451" s="91"/>
      <c r="E451" s="91"/>
      <c r="F451" s="11"/>
      <c r="G451" s="87"/>
      <c r="H451" s="87"/>
      <c r="I451" s="11"/>
    </row>
    <row r="452" spans="1:9" s="2" customFormat="1" x14ac:dyDescent="0.2">
      <c r="A452" s="13"/>
      <c r="B452" s="13"/>
      <c r="C452" s="12"/>
      <c r="D452" s="91"/>
      <c r="E452" s="91"/>
      <c r="F452" s="11"/>
      <c r="G452" s="87"/>
      <c r="H452" s="87"/>
      <c r="I452" s="11"/>
    </row>
    <row r="453" spans="1:9" s="2" customFormat="1" x14ac:dyDescent="0.2">
      <c r="A453" s="13"/>
      <c r="B453" s="13"/>
      <c r="C453" s="12"/>
      <c r="D453" s="91"/>
      <c r="E453" s="91"/>
      <c r="F453" s="11"/>
      <c r="G453" s="87"/>
      <c r="H453" s="87"/>
      <c r="I453" s="11"/>
    </row>
    <row r="454" spans="1:9" s="2" customFormat="1" x14ac:dyDescent="0.2">
      <c r="A454" s="13"/>
      <c r="B454" s="13"/>
      <c r="C454" s="12"/>
      <c r="D454" s="91"/>
      <c r="E454" s="91"/>
      <c r="F454" s="11"/>
      <c r="G454" s="87"/>
      <c r="H454" s="87"/>
      <c r="I454" s="11"/>
    </row>
    <row r="455" spans="1:9" s="2" customFormat="1" x14ac:dyDescent="0.2">
      <c r="A455" s="13"/>
      <c r="B455" s="13"/>
      <c r="C455" s="12"/>
      <c r="D455" s="91"/>
      <c r="E455" s="91"/>
      <c r="F455" s="11"/>
      <c r="G455" s="87"/>
      <c r="H455" s="87"/>
      <c r="I455" s="11"/>
    </row>
    <row r="456" spans="1:9" s="2" customFormat="1" x14ac:dyDescent="0.2">
      <c r="A456" s="13"/>
      <c r="B456" s="13"/>
      <c r="C456" s="12"/>
      <c r="D456" s="91"/>
      <c r="E456" s="91"/>
      <c r="F456" s="11"/>
      <c r="G456" s="87"/>
      <c r="H456" s="87"/>
      <c r="I456" s="11"/>
    </row>
    <row r="457" spans="1:9" s="2" customFormat="1" x14ac:dyDescent="0.2">
      <c r="A457" s="13"/>
      <c r="B457" s="13"/>
      <c r="C457" s="12"/>
      <c r="D457" s="91"/>
      <c r="E457" s="91"/>
      <c r="F457" s="11"/>
      <c r="G457" s="87"/>
      <c r="H457" s="87"/>
      <c r="I457" s="11"/>
    </row>
    <row r="458" spans="1:9" s="2" customFormat="1" x14ac:dyDescent="0.2">
      <c r="A458" s="13"/>
      <c r="B458" s="13"/>
      <c r="C458" s="12"/>
      <c r="D458" s="91"/>
      <c r="E458" s="91"/>
      <c r="F458" s="11"/>
      <c r="G458" s="87"/>
      <c r="H458" s="87"/>
      <c r="I458" s="11"/>
    </row>
    <row r="459" spans="1:9" s="2" customFormat="1" x14ac:dyDescent="0.2">
      <c r="A459" s="13"/>
      <c r="B459" s="13"/>
      <c r="C459" s="12"/>
      <c r="D459" s="91"/>
      <c r="E459" s="91"/>
      <c r="F459" s="11"/>
      <c r="G459" s="87"/>
      <c r="H459" s="87"/>
      <c r="I459" s="11"/>
    </row>
    <row r="460" spans="1:9" s="2" customFormat="1" x14ac:dyDescent="0.2">
      <c r="A460" s="13"/>
      <c r="B460" s="13"/>
      <c r="C460" s="12"/>
      <c r="D460" s="91"/>
      <c r="E460" s="91"/>
      <c r="F460" s="11"/>
      <c r="G460" s="87"/>
      <c r="H460" s="87"/>
      <c r="I460" s="11"/>
    </row>
    <row r="461" spans="1:9" s="2" customFormat="1" x14ac:dyDescent="0.2">
      <c r="A461" s="13"/>
      <c r="B461" s="13"/>
      <c r="C461" s="12"/>
      <c r="D461" s="91"/>
      <c r="E461" s="91"/>
      <c r="F461" s="11"/>
      <c r="G461" s="87"/>
      <c r="H461" s="87"/>
      <c r="I461" s="11"/>
    </row>
    <row r="462" spans="1:9" s="2" customFormat="1" x14ac:dyDescent="0.2">
      <c r="A462" s="13"/>
      <c r="B462" s="13"/>
      <c r="C462" s="12"/>
      <c r="D462" s="91"/>
      <c r="E462" s="91"/>
      <c r="F462" s="11"/>
      <c r="G462" s="87"/>
      <c r="H462" s="87"/>
      <c r="I462" s="11"/>
    </row>
    <row r="463" spans="1:9" s="2" customFormat="1" x14ac:dyDescent="0.2">
      <c r="A463" s="13"/>
      <c r="B463" s="13"/>
      <c r="C463" s="12"/>
      <c r="D463" s="91"/>
      <c r="E463" s="91"/>
      <c r="F463" s="11"/>
      <c r="G463" s="87"/>
      <c r="H463" s="87"/>
      <c r="I463" s="11"/>
    </row>
    <row r="464" spans="1:9" s="2" customFormat="1" x14ac:dyDescent="0.2">
      <c r="A464" s="13"/>
      <c r="B464" s="13"/>
      <c r="C464" s="12"/>
      <c r="D464" s="91"/>
      <c r="E464" s="91"/>
      <c r="F464" s="11"/>
      <c r="G464" s="87"/>
      <c r="H464" s="87"/>
      <c r="I464" s="11"/>
    </row>
    <row r="465" spans="1:9" s="2" customFormat="1" x14ac:dyDescent="0.2">
      <c r="A465" s="13"/>
      <c r="B465" s="13"/>
      <c r="C465" s="12"/>
      <c r="D465" s="91"/>
      <c r="E465" s="91"/>
      <c r="F465" s="11"/>
      <c r="G465" s="87"/>
      <c r="H465" s="87"/>
      <c r="I465" s="11"/>
    </row>
    <row r="466" spans="1:9" s="2" customFormat="1" x14ac:dyDescent="0.2">
      <c r="A466" s="13"/>
      <c r="B466" s="13"/>
      <c r="C466" s="12"/>
      <c r="D466" s="91"/>
      <c r="E466" s="91"/>
      <c r="F466" s="11"/>
      <c r="G466" s="87"/>
      <c r="H466" s="87"/>
      <c r="I466" s="11"/>
    </row>
    <row r="467" spans="1:9" s="2" customFormat="1" x14ac:dyDescent="0.2">
      <c r="A467" s="13"/>
      <c r="B467" s="13"/>
      <c r="C467" s="12"/>
      <c r="D467" s="91"/>
      <c r="E467" s="91"/>
      <c r="F467" s="11"/>
      <c r="G467" s="87"/>
      <c r="H467" s="87"/>
      <c r="I467" s="11"/>
    </row>
    <row r="468" spans="1:9" s="2" customFormat="1" x14ac:dyDescent="0.2">
      <c r="A468" s="13"/>
      <c r="B468" s="13"/>
      <c r="C468" s="12"/>
      <c r="D468" s="91"/>
      <c r="E468" s="91"/>
      <c r="F468" s="11"/>
      <c r="G468" s="87"/>
      <c r="H468" s="87"/>
      <c r="I468" s="11"/>
    </row>
    <row r="469" spans="1:9" s="2" customFormat="1" x14ac:dyDescent="0.2">
      <c r="A469" s="13"/>
      <c r="B469" s="13"/>
      <c r="C469" s="12"/>
      <c r="D469" s="91"/>
      <c r="E469" s="91"/>
      <c r="F469" s="11"/>
      <c r="G469" s="87"/>
      <c r="H469" s="87"/>
      <c r="I469" s="11"/>
    </row>
    <row r="470" spans="1:9" s="2" customFormat="1" x14ac:dyDescent="0.2">
      <c r="A470" s="13"/>
      <c r="B470" s="13"/>
      <c r="C470" s="12"/>
      <c r="D470" s="91"/>
      <c r="E470" s="91"/>
      <c r="F470" s="11"/>
      <c r="G470" s="87"/>
      <c r="H470" s="87"/>
      <c r="I470" s="11"/>
    </row>
    <row r="471" spans="1:9" s="2" customFormat="1" x14ac:dyDescent="0.2">
      <c r="A471" s="13"/>
      <c r="B471" s="13"/>
      <c r="C471" s="12"/>
      <c r="D471" s="91"/>
      <c r="E471" s="91"/>
      <c r="F471" s="11"/>
      <c r="G471" s="87"/>
      <c r="H471" s="87"/>
      <c r="I471" s="11"/>
    </row>
    <row r="472" spans="1:9" s="2" customFormat="1" x14ac:dyDescent="0.2">
      <c r="A472" s="13"/>
      <c r="B472" s="13"/>
      <c r="C472" s="12"/>
      <c r="D472" s="91"/>
      <c r="E472" s="91"/>
      <c r="F472" s="11"/>
      <c r="G472" s="87"/>
      <c r="H472" s="87"/>
      <c r="I472" s="11"/>
    </row>
    <row r="473" spans="1:9" s="2" customFormat="1" x14ac:dyDescent="0.2">
      <c r="A473" s="13"/>
      <c r="B473" s="13"/>
      <c r="C473" s="12"/>
      <c r="D473" s="91"/>
      <c r="E473" s="91"/>
      <c r="F473" s="11"/>
      <c r="G473" s="87"/>
      <c r="H473" s="87"/>
      <c r="I473" s="11"/>
    </row>
    <row r="474" spans="1:9" s="2" customFormat="1" x14ac:dyDescent="0.2">
      <c r="A474" s="13"/>
      <c r="B474" s="13"/>
      <c r="C474" s="12"/>
      <c r="D474" s="91"/>
      <c r="E474" s="91"/>
      <c r="F474" s="11"/>
      <c r="G474" s="87"/>
      <c r="H474" s="87"/>
      <c r="I474" s="11"/>
    </row>
    <row r="475" spans="1:9" s="2" customFormat="1" x14ac:dyDescent="0.2">
      <c r="A475" s="13"/>
      <c r="B475" s="13"/>
      <c r="C475" s="12"/>
      <c r="D475" s="91"/>
      <c r="E475" s="91"/>
      <c r="F475" s="11"/>
      <c r="G475" s="87"/>
      <c r="H475" s="87"/>
      <c r="I475" s="11"/>
    </row>
    <row r="476" spans="1:9" s="2" customFormat="1" x14ac:dyDescent="0.2">
      <c r="A476" s="13"/>
      <c r="B476" s="13"/>
      <c r="C476" s="12"/>
      <c r="D476" s="91"/>
      <c r="E476" s="91"/>
      <c r="F476" s="11"/>
      <c r="G476" s="87"/>
      <c r="H476" s="87"/>
      <c r="I476" s="11"/>
    </row>
    <row r="477" spans="1:9" s="2" customFormat="1" x14ac:dyDescent="0.2">
      <c r="A477" s="13"/>
      <c r="B477" s="13"/>
      <c r="C477" s="12"/>
      <c r="D477" s="91"/>
      <c r="E477" s="91"/>
      <c r="F477" s="11"/>
      <c r="G477" s="87"/>
      <c r="H477" s="87"/>
      <c r="I477" s="11"/>
    </row>
    <row r="478" spans="1:9" s="2" customFormat="1" x14ac:dyDescent="0.2">
      <c r="A478" s="13"/>
      <c r="B478" s="13"/>
      <c r="C478" s="12"/>
      <c r="D478" s="91"/>
      <c r="E478" s="91"/>
      <c r="F478" s="11"/>
      <c r="G478" s="87"/>
      <c r="H478" s="87"/>
      <c r="I478" s="11"/>
    </row>
    <row r="479" spans="1:9" s="2" customFormat="1" x14ac:dyDescent="0.2">
      <c r="A479" s="13"/>
      <c r="B479" s="13"/>
      <c r="C479" s="12"/>
      <c r="D479" s="91"/>
      <c r="E479" s="91"/>
      <c r="F479" s="11"/>
      <c r="G479" s="87"/>
      <c r="H479" s="87"/>
      <c r="I479" s="11"/>
    </row>
    <row r="480" spans="1:9" s="2" customFormat="1" x14ac:dyDescent="0.2">
      <c r="A480" s="13"/>
      <c r="B480" s="13"/>
      <c r="C480" s="12"/>
      <c r="D480" s="91"/>
      <c r="E480" s="91"/>
      <c r="F480" s="11"/>
      <c r="G480" s="87"/>
      <c r="H480" s="87"/>
      <c r="I480" s="11"/>
    </row>
    <row r="481" spans="1:9" s="2" customFormat="1" x14ac:dyDescent="0.2">
      <c r="A481" s="13"/>
      <c r="B481" s="13"/>
      <c r="C481" s="12"/>
      <c r="D481" s="91"/>
      <c r="E481" s="91"/>
      <c r="F481" s="11"/>
      <c r="G481" s="87"/>
      <c r="H481" s="87"/>
      <c r="I481" s="11"/>
    </row>
    <row r="482" spans="1:9" s="2" customFormat="1" x14ac:dyDescent="0.2">
      <c r="A482" s="13"/>
      <c r="B482" s="13"/>
      <c r="C482" s="12"/>
      <c r="D482" s="91"/>
      <c r="E482" s="91"/>
      <c r="F482" s="11"/>
      <c r="G482" s="87"/>
      <c r="H482" s="87"/>
      <c r="I482" s="11"/>
    </row>
    <row r="483" spans="1:9" s="2" customFormat="1" x14ac:dyDescent="0.2">
      <c r="A483" s="13"/>
      <c r="B483" s="13"/>
      <c r="C483" s="12"/>
      <c r="D483" s="91"/>
      <c r="E483" s="91"/>
      <c r="F483" s="11"/>
      <c r="G483" s="87"/>
      <c r="H483" s="87"/>
      <c r="I483" s="11"/>
    </row>
    <row r="484" spans="1:9" s="2" customFormat="1" x14ac:dyDescent="0.2">
      <c r="A484" s="13"/>
      <c r="B484" s="13"/>
      <c r="C484" s="12"/>
      <c r="D484" s="91"/>
      <c r="E484" s="91"/>
      <c r="F484" s="11"/>
      <c r="G484" s="87"/>
      <c r="H484" s="87"/>
      <c r="I484" s="11"/>
    </row>
    <row r="485" spans="1:9" s="2" customFormat="1" x14ac:dyDescent="0.2">
      <c r="A485" s="13"/>
      <c r="B485" s="13"/>
      <c r="C485" s="12"/>
      <c r="D485" s="91"/>
      <c r="E485" s="91"/>
      <c r="F485" s="11"/>
      <c r="G485" s="87"/>
      <c r="H485" s="87"/>
      <c r="I485" s="11"/>
    </row>
    <row r="486" spans="1:9" s="2" customFormat="1" x14ac:dyDescent="0.2">
      <c r="A486" s="13"/>
      <c r="B486" s="13"/>
      <c r="C486" s="12"/>
      <c r="D486" s="91"/>
      <c r="E486" s="91"/>
      <c r="F486" s="11"/>
      <c r="G486" s="87"/>
      <c r="H486" s="87"/>
      <c r="I486" s="11"/>
    </row>
    <row r="487" spans="1:9" s="2" customFormat="1" x14ac:dyDescent="0.2">
      <c r="A487" s="13"/>
      <c r="B487" s="13"/>
      <c r="C487" s="12"/>
      <c r="D487" s="91"/>
      <c r="E487" s="91"/>
      <c r="F487" s="11"/>
      <c r="G487" s="87"/>
      <c r="H487" s="87"/>
      <c r="I487" s="11"/>
    </row>
    <row r="488" spans="1:9" s="2" customFormat="1" x14ac:dyDescent="0.2">
      <c r="A488" s="13"/>
      <c r="B488" s="13"/>
      <c r="C488" s="12"/>
      <c r="D488" s="91"/>
      <c r="E488" s="91"/>
      <c r="F488" s="11"/>
      <c r="G488" s="87"/>
      <c r="H488" s="87"/>
      <c r="I488" s="11"/>
    </row>
    <row r="489" spans="1:9" s="2" customFormat="1" x14ac:dyDescent="0.2">
      <c r="A489" s="13"/>
      <c r="B489" s="13"/>
      <c r="C489" s="12"/>
      <c r="D489" s="91"/>
      <c r="E489" s="91"/>
      <c r="F489" s="11"/>
      <c r="G489" s="87"/>
      <c r="H489" s="87"/>
      <c r="I489" s="11"/>
    </row>
    <row r="490" spans="1:9" s="2" customFormat="1" x14ac:dyDescent="0.2">
      <c r="A490" s="13"/>
      <c r="B490" s="13"/>
      <c r="C490" s="12"/>
      <c r="D490" s="91"/>
      <c r="E490" s="91"/>
      <c r="F490" s="11"/>
      <c r="G490" s="87"/>
      <c r="H490" s="87"/>
      <c r="I490" s="11"/>
    </row>
    <row r="491" spans="1:9" s="2" customFormat="1" x14ac:dyDescent="0.2">
      <c r="A491" s="13"/>
      <c r="B491" s="13"/>
      <c r="C491" s="12"/>
      <c r="D491" s="91"/>
      <c r="E491" s="91"/>
      <c r="F491" s="11"/>
      <c r="G491" s="87"/>
      <c r="H491" s="87"/>
      <c r="I491" s="11"/>
    </row>
    <row r="492" spans="1:9" s="2" customFormat="1" x14ac:dyDescent="0.2">
      <c r="A492" s="13"/>
      <c r="B492" s="13"/>
      <c r="C492" s="12"/>
      <c r="D492" s="91"/>
      <c r="E492" s="91"/>
      <c r="F492" s="11"/>
      <c r="G492" s="87"/>
      <c r="H492" s="87"/>
      <c r="I492" s="11"/>
    </row>
    <row r="493" spans="1:9" s="2" customFormat="1" x14ac:dyDescent="0.2">
      <c r="A493" s="13"/>
      <c r="B493" s="13"/>
      <c r="C493" s="12"/>
      <c r="D493" s="91"/>
      <c r="E493" s="91"/>
      <c r="F493" s="11"/>
      <c r="G493" s="87"/>
      <c r="H493" s="87"/>
      <c r="I493" s="11"/>
    </row>
    <row r="494" spans="1:9" s="2" customFormat="1" x14ac:dyDescent="0.2">
      <c r="A494" s="13"/>
      <c r="B494" s="13"/>
      <c r="C494" s="12"/>
      <c r="D494" s="91"/>
      <c r="E494" s="91"/>
      <c r="F494" s="11"/>
      <c r="G494" s="87"/>
      <c r="H494" s="87"/>
      <c r="I494" s="11"/>
    </row>
    <row r="495" spans="1:9" s="2" customFormat="1" x14ac:dyDescent="0.2">
      <c r="A495" s="13"/>
      <c r="B495" s="13"/>
      <c r="C495" s="12"/>
      <c r="D495" s="91"/>
      <c r="E495" s="91"/>
      <c r="F495" s="11"/>
      <c r="G495" s="87"/>
      <c r="H495" s="87"/>
      <c r="I495" s="11"/>
    </row>
    <row r="496" spans="1:9" s="2" customFormat="1" x14ac:dyDescent="0.2">
      <c r="A496" s="13"/>
      <c r="B496" s="13"/>
      <c r="C496" s="12"/>
      <c r="D496" s="91"/>
      <c r="E496" s="91"/>
      <c r="F496" s="11"/>
      <c r="G496" s="87"/>
      <c r="H496" s="87"/>
      <c r="I496" s="11"/>
    </row>
    <row r="497" spans="1:9" s="2" customFormat="1" x14ac:dyDescent="0.2">
      <c r="A497" s="13"/>
      <c r="B497" s="13"/>
      <c r="C497" s="12"/>
      <c r="D497" s="91"/>
      <c r="E497" s="91"/>
      <c r="F497" s="11"/>
      <c r="G497" s="87"/>
      <c r="H497" s="87"/>
      <c r="I497" s="11"/>
    </row>
    <row r="498" spans="1:9" s="2" customFormat="1" x14ac:dyDescent="0.2">
      <c r="A498" s="13"/>
      <c r="B498" s="13"/>
      <c r="C498" s="12"/>
      <c r="D498" s="91"/>
      <c r="E498" s="91"/>
      <c r="F498" s="11"/>
      <c r="G498" s="87"/>
      <c r="H498" s="87"/>
      <c r="I498" s="11"/>
    </row>
    <row r="499" spans="1:9" s="2" customFormat="1" x14ac:dyDescent="0.2">
      <c r="A499" s="13"/>
      <c r="B499" s="13"/>
      <c r="C499" s="12"/>
      <c r="D499" s="91"/>
      <c r="E499" s="91"/>
      <c r="F499" s="11"/>
      <c r="G499" s="87"/>
      <c r="H499" s="87"/>
      <c r="I499" s="11"/>
    </row>
    <row r="500" spans="1:9" s="2" customFormat="1" x14ac:dyDescent="0.2">
      <c r="A500" s="13"/>
      <c r="B500" s="13"/>
      <c r="C500" s="12"/>
      <c r="D500" s="91"/>
      <c r="E500" s="91"/>
      <c r="F500" s="11"/>
      <c r="G500" s="87"/>
      <c r="H500" s="87"/>
      <c r="I500" s="11"/>
    </row>
    <row r="501" spans="1:9" s="2" customFormat="1" x14ac:dyDescent="0.2">
      <c r="A501" s="13"/>
      <c r="B501" s="13"/>
      <c r="C501" s="12"/>
      <c r="D501" s="91"/>
      <c r="E501" s="91"/>
      <c r="F501" s="11"/>
      <c r="G501" s="87"/>
      <c r="H501" s="87"/>
      <c r="I501" s="11"/>
    </row>
    <row r="502" spans="1:9" s="2" customFormat="1" x14ac:dyDescent="0.2">
      <c r="A502" s="13"/>
      <c r="B502" s="13"/>
      <c r="C502" s="12"/>
      <c r="D502" s="91"/>
      <c r="E502" s="91"/>
      <c r="F502" s="11"/>
      <c r="G502" s="87"/>
      <c r="H502" s="87"/>
      <c r="I502" s="11"/>
    </row>
    <row r="503" spans="1:9" s="2" customFormat="1" x14ac:dyDescent="0.2">
      <c r="A503" s="13"/>
      <c r="B503" s="13"/>
      <c r="C503" s="12"/>
      <c r="D503" s="91"/>
      <c r="E503" s="91"/>
      <c r="F503" s="11"/>
      <c r="G503" s="87"/>
      <c r="H503" s="87"/>
      <c r="I503" s="11"/>
    </row>
    <row r="504" spans="1:9" s="2" customFormat="1" x14ac:dyDescent="0.2">
      <c r="A504" s="13"/>
      <c r="B504" s="13"/>
      <c r="C504" s="12"/>
      <c r="D504" s="91"/>
      <c r="E504" s="91"/>
      <c r="F504" s="11"/>
      <c r="G504" s="87"/>
      <c r="H504" s="87"/>
      <c r="I504" s="11"/>
    </row>
    <row r="505" spans="1:9" s="2" customFormat="1" x14ac:dyDescent="0.2">
      <c r="A505" s="13"/>
      <c r="B505" s="13"/>
      <c r="C505" s="12"/>
      <c r="D505" s="91"/>
      <c r="E505" s="91"/>
      <c r="F505" s="11"/>
      <c r="G505" s="87"/>
      <c r="H505" s="87"/>
      <c r="I505" s="11"/>
    </row>
    <row r="506" spans="1:9" s="2" customFormat="1" x14ac:dyDescent="0.2">
      <c r="A506" s="13"/>
      <c r="B506" s="13"/>
      <c r="C506" s="12"/>
      <c r="D506" s="91"/>
      <c r="E506" s="91"/>
      <c r="F506" s="11"/>
      <c r="G506" s="87"/>
      <c r="H506" s="87"/>
      <c r="I506" s="11"/>
    </row>
    <row r="507" spans="1:9" s="2" customFormat="1" x14ac:dyDescent="0.2">
      <c r="A507" s="13"/>
      <c r="B507" s="13"/>
      <c r="C507" s="12"/>
      <c r="D507" s="91"/>
      <c r="E507" s="91"/>
      <c r="F507" s="11"/>
      <c r="G507" s="87"/>
      <c r="H507" s="87"/>
      <c r="I507" s="11"/>
    </row>
    <row r="508" spans="1:9" s="2" customFormat="1" x14ac:dyDescent="0.2">
      <c r="A508" s="13"/>
      <c r="B508" s="13"/>
      <c r="C508" s="12"/>
      <c r="D508" s="91"/>
      <c r="E508" s="91"/>
      <c r="F508" s="11"/>
      <c r="G508" s="87"/>
      <c r="H508" s="87"/>
      <c r="I508" s="11"/>
    </row>
    <row r="509" spans="1:9" s="2" customFormat="1" x14ac:dyDescent="0.2">
      <c r="A509" s="13"/>
      <c r="B509" s="13"/>
      <c r="C509" s="12"/>
      <c r="D509" s="91"/>
      <c r="E509" s="91"/>
      <c r="F509" s="11"/>
      <c r="G509" s="87"/>
      <c r="H509" s="87"/>
      <c r="I509" s="11"/>
    </row>
    <row r="510" spans="1:9" s="2" customFormat="1" x14ac:dyDescent="0.2">
      <c r="A510" s="13"/>
      <c r="B510" s="13"/>
      <c r="C510" s="12"/>
      <c r="D510" s="91"/>
      <c r="E510" s="91"/>
      <c r="F510" s="11"/>
      <c r="G510" s="87"/>
      <c r="H510" s="87"/>
      <c r="I510" s="11"/>
    </row>
    <row r="511" spans="1:9" s="2" customFormat="1" x14ac:dyDescent="0.2">
      <c r="A511" s="13"/>
      <c r="B511" s="13"/>
      <c r="C511" s="12"/>
      <c r="D511" s="91"/>
      <c r="E511" s="91"/>
      <c r="F511" s="11"/>
      <c r="G511" s="87"/>
      <c r="H511" s="87"/>
      <c r="I511" s="11"/>
    </row>
    <row r="512" spans="1:9" s="2" customFormat="1" x14ac:dyDescent="0.2">
      <c r="A512" s="13"/>
      <c r="B512" s="13"/>
      <c r="C512" s="12"/>
      <c r="D512" s="91"/>
      <c r="E512" s="91"/>
      <c r="F512" s="11"/>
      <c r="G512" s="87"/>
      <c r="H512" s="87"/>
      <c r="I512" s="11"/>
    </row>
    <row r="513" spans="1:9" s="2" customFormat="1" x14ac:dyDescent="0.2">
      <c r="A513" s="13"/>
      <c r="B513" s="13"/>
      <c r="C513" s="12"/>
      <c r="D513" s="91"/>
      <c r="E513" s="91"/>
      <c r="F513" s="11"/>
      <c r="G513" s="87"/>
      <c r="H513" s="87"/>
      <c r="I513" s="11"/>
    </row>
    <row r="514" spans="1:9" s="2" customFormat="1" x14ac:dyDescent="0.2">
      <c r="A514" s="13"/>
      <c r="B514" s="13"/>
      <c r="C514" s="12"/>
      <c r="D514" s="91"/>
      <c r="E514" s="91"/>
      <c r="F514" s="11"/>
      <c r="G514" s="87"/>
      <c r="H514" s="87"/>
      <c r="I514" s="11"/>
    </row>
    <row r="515" spans="1:9" s="2" customFormat="1" x14ac:dyDescent="0.2">
      <c r="A515" s="13"/>
      <c r="B515" s="13"/>
      <c r="C515" s="12"/>
      <c r="D515" s="91"/>
      <c r="E515" s="91"/>
      <c r="F515" s="11"/>
      <c r="G515" s="87"/>
      <c r="H515" s="87"/>
      <c r="I515" s="11"/>
    </row>
    <row r="516" spans="1:9" s="2" customFormat="1" x14ac:dyDescent="0.2">
      <c r="A516" s="13"/>
      <c r="B516" s="13"/>
      <c r="C516" s="12"/>
      <c r="D516" s="91"/>
      <c r="E516" s="91"/>
      <c r="F516" s="11"/>
      <c r="G516" s="87"/>
      <c r="H516" s="87"/>
      <c r="I516" s="11"/>
    </row>
    <row r="517" spans="1:9" s="2" customFormat="1" x14ac:dyDescent="0.2">
      <c r="A517" s="13"/>
      <c r="B517" s="13"/>
      <c r="C517" s="12"/>
      <c r="D517" s="91"/>
      <c r="E517" s="91"/>
      <c r="F517" s="11"/>
      <c r="G517" s="87"/>
      <c r="H517" s="87"/>
      <c r="I517" s="11"/>
    </row>
    <row r="518" spans="1:9" s="2" customFormat="1" x14ac:dyDescent="0.2">
      <c r="A518" s="13"/>
      <c r="B518" s="13"/>
      <c r="C518" s="12"/>
      <c r="D518" s="91"/>
      <c r="E518" s="91"/>
      <c r="F518" s="11"/>
      <c r="G518" s="87"/>
      <c r="H518" s="87"/>
      <c r="I518" s="11"/>
    </row>
    <row r="519" spans="1:9" s="2" customFormat="1" x14ac:dyDescent="0.2">
      <c r="A519" s="13"/>
      <c r="B519" s="13"/>
      <c r="C519" s="12"/>
      <c r="D519" s="91"/>
      <c r="E519" s="91"/>
      <c r="F519" s="11"/>
      <c r="G519" s="87"/>
      <c r="H519" s="87"/>
      <c r="I519" s="11"/>
    </row>
    <row r="520" spans="1:9" s="2" customFormat="1" x14ac:dyDescent="0.2">
      <c r="A520" s="13"/>
      <c r="B520" s="13"/>
      <c r="C520" s="12"/>
      <c r="D520" s="91"/>
      <c r="E520" s="91"/>
      <c r="F520" s="11"/>
      <c r="G520" s="87"/>
      <c r="H520" s="87"/>
      <c r="I520" s="11"/>
    </row>
    <row r="521" spans="1:9" s="2" customFormat="1" x14ac:dyDescent="0.2">
      <c r="A521" s="13"/>
      <c r="B521" s="13"/>
      <c r="C521" s="12"/>
      <c r="D521" s="91"/>
      <c r="E521" s="91"/>
      <c r="F521" s="11"/>
      <c r="G521" s="87"/>
      <c r="H521" s="87"/>
      <c r="I521" s="11"/>
    </row>
    <row r="522" spans="1:9" s="2" customFormat="1" x14ac:dyDescent="0.2">
      <c r="A522" s="13"/>
      <c r="B522" s="13"/>
      <c r="C522" s="12"/>
      <c r="D522" s="91"/>
      <c r="E522" s="91"/>
      <c r="F522" s="11"/>
      <c r="G522" s="87"/>
      <c r="H522" s="87"/>
      <c r="I522" s="11"/>
    </row>
    <row r="523" spans="1:9" s="2" customFormat="1" x14ac:dyDescent="0.2">
      <c r="A523" s="13"/>
      <c r="B523" s="13"/>
      <c r="C523" s="12"/>
      <c r="D523" s="91"/>
      <c r="E523" s="91"/>
      <c r="F523" s="11"/>
      <c r="G523" s="87"/>
      <c r="H523" s="87"/>
      <c r="I523" s="11"/>
    </row>
    <row r="524" spans="1:9" s="2" customFormat="1" x14ac:dyDescent="0.2">
      <c r="A524" s="13"/>
      <c r="B524" s="13"/>
      <c r="C524" s="12"/>
      <c r="D524" s="91"/>
      <c r="E524" s="91"/>
      <c r="F524" s="11"/>
      <c r="G524" s="87"/>
      <c r="H524" s="87"/>
      <c r="I524" s="11"/>
    </row>
    <row r="525" spans="1:9" s="2" customFormat="1" x14ac:dyDescent="0.2">
      <c r="A525" s="13"/>
      <c r="B525" s="13"/>
      <c r="C525" s="12"/>
      <c r="D525" s="91"/>
      <c r="E525" s="91"/>
      <c r="F525" s="11"/>
      <c r="G525" s="87"/>
      <c r="H525" s="87"/>
      <c r="I525" s="11"/>
    </row>
    <row r="526" spans="1:9" s="2" customFormat="1" x14ac:dyDescent="0.2">
      <c r="A526" s="13"/>
      <c r="B526" s="13"/>
      <c r="C526" s="12"/>
      <c r="D526" s="91"/>
      <c r="E526" s="91"/>
      <c r="F526" s="11"/>
      <c r="G526" s="87"/>
      <c r="H526" s="87"/>
      <c r="I526" s="11"/>
    </row>
    <row r="527" spans="1:9" s="2" customFormat="1" x14ac:dyDescent="0.2">
      <c r="A527" s="13"/>
      <c r="B527" s="13"/>
      <c r="C527" s="12"/>
      <c r="D527" s="91"/>
      <c r="E527" s="91"/>
      <c r="F527" s="11"/>
      <c r="G527" s="87"/>
      <c r="H527" s="87"/>
      <c r="I527" s="11"/>
    </row>
    <row r="528" spans="1:9" s="2" customFormat="1" x14ac:dyDescent="0.2">
      <c r="A528" s="13"/>
      <c r="B528" s="13"/>
      <c r="C528" s="12"/>
      <c r="D528" s="91"/>
      <c r="E528" s="91"/>
      <c r="F528" s="11"/>
      <c r="G528" s="87"/>
      <c r="H528" s="87"/>
      <c r="I528" s="11"/>
    </row>
    <row r="529" spans="1:9" s="2" customFormat="1" x14ac:dyDescent="0.2">
      <c r="A529" s="13"/>
      <c r="B529" s="13"/>
      <c r="C529" s="12"/>
      <c r="D529" s="91"/>
      <c r="E529" s="91"/>
      <c r="F529" s="11"/>
      <c r="G529" s="87"/>
      <c r="H529" s="87"/>
      <c r="I529" s="11"/>
    </row>
    <row r="530" spans="1:9" s="2" customFormat="1" x14ac:dyDescent="0.2">
      <c r="A530" s="13"/>
      <c r="B530" s="13"/>
      <c r="C530" s="12"/>
      <c r="D530" s="91"/>
      <c r="E530" s="91"/>
      <c r="F530" s="11"/>
      <c r="G530" s="87"/>
      <c r="H530" s="87"/>
      <c r="I530" s="11"/>
    </row>
    <row r="531" spans="1:9" s="2" customFormat="1" x14ac:dyDescent="0.2">
      <c r="A531" s="13"/>
      <c r="B531" s="13"/>
      <c r="C531" s="12"/>
      <c r="D531" s="91"/>
      <c r="E531" s="91"/>
      <c r="F531" s="11"/>
      <c r="G531" s="87"/>
      <c r="H531" s="87"/>
      <c r="I531" s="11"/>
    </row>
    <row r="532" spans="1:9" s="2" customFormat="1" x14ac:dyDescent="0.2">
      <c r="A532" s="13"/>
      <c r="B532" s="13"/>
      <c r="C532" s="12"/>
      <c r="D532" s="91"/>
      <c r="E532" s="91"/>
      <c r="F532" s="11"/>
      <c r="G532" s="87"/>
      <c r="H532" s="87"/>
      <c r="I532" s="11"/>
    </row>
    <row r="533" spans="1:9" s="2" customFormat="1" x14ac:dyDescent="0.2">
      <c r="A533" s="13"/>
      <c r="B533" s="13"/>
      <c r="C533" s="12"/>
      <c r="D533" s="91"/>
      <c r="E533" s="91"/>
      <c r="F533" s="11"/>
      <c r="G533" s="87"/>
      <c r="H533" s="87"/>
      <c r="I533" s="11"/>
    </row>
    <row r="534" spans="1:9" s="2" customFormat="1" x14ac:dyDescent="0.2">
      <c r="A534" s="13"/>
      <c r="B534" s="13"/>
      <c r="C534" s="12"/>
      <c r="D534" s="91"/>
      <c r="E534" s="91"/>
      <c r="F534" s="11"/>
      <c r="G534" s="87"/>
      <c r="H534" s="87"/>
      <c r="I534" s="11"/>
    </row>
    <row r="535" spans="1:9" s="2" customFormat="1" x14ac:dyDescent="0.2">
      <c r="A535" s="13"/>
      <c r="B535" s="13"/>
      <c r="C535" s="12"/>
      <c r="D535" s="91"/>
      <c r="E535" s="91"/>
      <c r="F535" s="11"/>
      <c r="G535" s="87"/>
      <c r="H535" s="87"/>
      <c r="I535" s="11"/>
    </row>
    <row r="536" spans="1:9" s="2" customFormat="1" x14ac:dyDescent="0.2">
      <c r="A536" s="13"/>
      <c r="B536" s="13"/>
      <c r="C536" s="12"/>
      <c r="D536" s="91"/>
      <c r="E536" s="91"/>
      <c r="F536" s="11"/>
      <c r="G536" s="87"/>
      <c r="H536" s="87"/>
      <c r="I536" s="11"/>
    </row>
    <row r="537" spans="1:9" s="2" customFormat="1" x14ac:dyDescent="0.2">
      <c r="A537" s="13"/>
      <c r="B537" s="13"/>
      <c r="C537" s="12"/>
      <c r="D537" s="91"/>
      <c r="E537" s="91"/>
      <c r="F537" s="11"/>
      <c r="G537" s="87"/>
      <c r="H537" s="87"/>
      <c r="I537" s="11"/>
    </row>
    <row r="538" spans="1:9" s="2" customFormat="1" x14ac:dyDescent="0.2">
      <c r="A538" s="13"/>
      <c r="B538" s="13"/>
      <c r="C538" s="12"/>
      <c r="D538" s="91"/>
      <c r="E538" s="91"/>
      <c r="F538" s="11"/>
      <c r="G538" s="87"/>
      <c r="H538" s="87"/>
      <c r="I538" s="11"/>
    </row>
    <row r="539" spans="1:9" s="2" customFormat="1" x14ac:dyDescent="0.2">
      <c r="A539" s="13"/>
      <c r="B539" s="13"/>
      <c r="C539" s="12"/>
      <c r="D539" s="91"/>
      <c r="E539" s="91"/>
      <c r="F539" s="11"/>
      <c r="G539" s="87"/>
      <c r="H539" s="87"/>
      <c r="I539" s="11"/>
    </row>
    <row r="540" spans="1:9" s="2" customFormat="1" x14ac:dyDescent="0.2">
      <c r="A540" s="13"/>
      <c r="B540" s="13"/>
      <c r="C540" s="12"/>
      <c r="D540" s="91"/>
      <c r="E540" s="91"/>
      <c r="F540" s="11"/>
      <c r="G540" s="87"/>
      <c r="H540" s="87"/>
      <c r="I540" s="11"/>
    </row>
    <row r="541" spans="1:9" s="2" customFormat="1" x14ac:dyDescent="0.2">
      <c r="A541" s="13"/>
      <c r="B541" s="13"/>
      <c r="C541" s="12"/>
      <c r="D541" s="91"/>
      <c r="E541" s="91"/>
      <c r="F541" s="11"/>
      <c r="G541" s="87"/>
      <c r="H541" s="87"/>
      <c r="I541" s="11"/>
    </row>
    <row r="542" spans="1:9" s="2" customFormat="1" x14ac:dyDescent="0.2">
      <c r="A542" s="13"/>
      <c r="B542" s="13"/>
      <c r="C542" s="12"/>
      <c r="D542" s="91"/>
      <c r="E542" s="91"/>
      <c r="F542" s="11"/>
      <c r="G542" s="87"/>
      <c r="H542" s="87"/>
      <c r="I542" s="11"/>
    </row>
    <row r="543" spans="1:9" s="2" customFormat="1" x14ac:dyDescent="0.2">
      <c r="A543" s="13"/>
      <c r="B543" s="13"/>
      <c r="C543" s="12"/>
      <c r="D543" s="91"/>
      <c r="E543" s="91"/>
      <c r="F543" s="11"/>
      <c r="G543" s="87"/>
      <c r="H543" s="87"/>
      <c r="I543" s="11"/>
    </row>
    <row r="544" spans="1:9" s="2" customFormat="1" x14ac:dyDescent="0.2">
      <c r="A544" s="13"/>
      <c r="B544" s="13"/>
      <c r="C544" s="12"/>
      <c r="D544" s="91"/>
      <c r="E544" s="91"/>
      <c r="F544" s="11"/>
      <c r="G544" s="87"/>
      <c r="H544" s="87"/>
      <c r="I544" s="11"/>
    </row>
    <row r="545" spans="1:9" s="2" customFormat="1" x14ac:dyDescent="0.2">
      <c r="A545" s="13"/>
      <c r="B545" s="13"/>
      <c r="C545" s="12"/>
      <c r="D545" s="91"/>
      <c r="E545" s="91"/>
      <c r="F545" s="11"/>
      <c r="G545" s="87"/>
      <c r="H545" s="87"/>
      <c r="I545" s="11"/>
    </row>
    <row r="546" spans="1:9" s="2" customFormat="1" x14ac:dyDescent="0.2">
      <c r="A546" s="13"/>
      <c r="B546" s="13"/>
      <c r="C546" s="12"/>
      <c r="D546" s="91"/>
      <c r="E546" s="91"/>
      <c r="F546" s="11"/>
      <c r="G546" s="87"/>
      <c r="H546" s="87"/>
      <c r="I546" s="11"/>
    </row>
    <row r="547" spans="1:9" s="2" customFormat="1" x14ac:dyDescent="0.2">
      <c r="A547" s="13"/>
      <c r="B547" s="13"/>
      <c r="C547" s="12"/>
      <c r="D547" s="91"/>
      <c r="E547" s="91"/>
      <c r="F547" s="11"/>
      <c r="G547" s="87"/>
      <c r="H547" s="87"/>
      <c r="I547" s="11"/>
    </row>
    <row r="548" spans="1:9" s="2" customFormat="1" x14ac:dyDescent="0.2">
      <c r="A548" s="13"/>
      <c r="B548" s="13"/>
      <c r="C548" s="12"/>
      <c r="D548" s="91"/>
      <c r="E548" s="91"/>
      <c r="F548" s="11"/>
      <c r="G548" s="87"/>
      <c r="H548" s="87"/>
      <c r="I548" s="11"/>
    </row>
    <row r="549" spans="1:9" s="2" customFormat="1" x14ac:dyDescent="0.2">
      <c r="A549" s="13"/>
      <c r="B549" s="13"/>
      <c r="C549" s="12"/>
      <c r="D549" s="91"/>
      <c r="E549" s="91"/>
      <c r="F549" s="11"/>
      <c r="G549" s="87"/>
      <c r="H549" s="87"/>
      <c r="I549" s="11"/>
    </row>
    <row r="550" spans="1:9" s="2" customFormat="1" x14ac:dyDescent="0.2">
      <c r="A550" s="13"/>
      <c r="B550" s="13"/>
      <c r="C550" s="12"/>
      <c r="D550" s="91"/>
      <c r="E550" s="91"/>
      <c r="F550" s="11"/>
      <c r="G550" s="87"/>
      <c r="H550" s="87"/>
      <c r="I550" s="11"/>
    </row>
    <row r="551" spans="1:9" s="2" customFormat="1" x14ac:dyDescent="0.2">
      <c r="A551" s="13"/>
      <c r="B551" s="13"/>
      <c r="C551" s="12"/>
      <c r="D551" s="91"/>
      <c r="E551" s="91"/>
      <c r="F551" s="11"/>
      <c r="G551" s="87"/>
      <c r="H551" s="87"/>
      <c r="I551" s="11"/>
    </row>
    <row r="552" spans="1:9" s="2" customFormat="1" x14ac:dyDescent="0.2">
      <c r="A552" s="13"/>
      <c r="B552" s="13"/>
      <c r="C552" s="12"/>
      <c r="D552" s="91"/>
      <c r="E552" s="91"/>
      <c r="F552" s="11"/>
      <c r="G552" s="87"/>
      <c r="H552" s="87"/>
      <c r="I552" s="11"/>
    </row>
    <row r="553" spans="1:9" s="2" customFormat="1" x14ac:dyDescent="0.2">
      <c r="A553" s="13"/>
      <c r="B553" s="13"/>
      <c r="C553" s="12"/>
      <c r="D553" s="91"/>
      <c r="E553" s="91"/>
      <c r="F553" s="11"/>
      <c r="G553" s="87"/>
      <c r="H553" s="87"/>
      <c r="I553" s="11"/>
    </row>
    <row r="554" spans="1:9" s="2" customFormat="1" x14ac:dyDescent="0.2">
      <c r="A554" s="13"/>
      <c r="B554" s="13"/>
      <c r="C554" s="12"/>
      <c r="D554" s="91"/>
      <c r="E554" s="91"/>
      <c r="F554" s="11"/>
      <c r="G554" s="87"/>
      <c r="H554" s="87"/>
      <c r="I554" s="11"/>
    </row>
    <row r="555" spans="1:9" s="2" customFormat="1" x14ac:dyDescent="0.2">
      <c r="A555" s="13"/>
      <c r="B555" s="13"/>
      <c r="C555" s="12"/>
      <c r="D555" s="91"/>
      <c r="E555" s="91"/>
      <c r="F555" s="11"/>
      <c r="G555" s="87"/>
      <c r="H555" s="87"/>
      <c r="I555" s="11"/>
    </row>
    <row r="556" spans="1:9" s="2" customFormat="1" x14ac:dyDescent="0.2">
      <c r="A556" s="13"/>
      <c r="B556" s="13"/>
      <c r="C556" s="12"/>
      <c r="D556" s="91"/>
      <c r="E556" s="91"/>
      <c r="F556" s="11"/>
      <c r="G556" s="87"/>
      <c r="H556" s="87"/>
      <c r="I556" s="11"/>
    </row>
    <row r="557" spans="1:9" s="2" customFormat="1" x14ac:dyDescent="0.2">
      <c r="A557" s="13"/>
      <c r="B557" s="13"/>
      <c r="C557" s="12"/>
      <c r="D557" s="91"/>
      <c r="E557" s="91"/>
      <c r="F557" s="11"/>
      <c r="G557" s="87"/>
      <c r="H557" s="87"/>
      <c r="I557" s="11"/>
    </row>
    <row r="558" spans="1:9" s="2" customFormat="1" x14ac:dyDescent="0.2">
      <c r="A558" s="13"/>
      <c r="B558" s="13"/>
      <c r="C558" s="12"/>
      <c r="D558" s="91"/>
      <c r="E558" s="91"/>
      <c r="F558" s="11"/>
      <c r="G558" s="87"/>
      <c r="H558" s="87"/>
      <c r="I558" s="11"/>
    </row>
    <row r="559" spans="1:9" s="2" customFormat="1" x14ac:dyDescent="0.2">
      <c r="A559" s="13"/>
      <c r="B559" s="13"/>
      <c r="C559" s="12"/>
      <c r="D559" s="91"/>
      <c r="E559" s="91"/>
      <c r="F559" s="11"/>
      <c r="G559" s="87"/>
      <c r="H559" s="87"/>
      <c r="I559" s="11"/>
    </row>
    <row r="560" spans="1:9" s="2" customFormat="1" x14ac:dyDescent="0.2">
      <c r="A560" s="13"/>
      <c r="B560" s="13"/>
      <c r="C560" s="12"/>
      <c r="D560" s="91"/>
      <c r="E560" s="91"/>
      <c r="F560" s="11"/>
      <c r="G560" s="87"/>
      <c r="H560" s="87"/>
      <c r="I560" s="11"/>
    </row>
    <row r="561" spans="1:9" s="2" customFormat="1" x14ac:dyDescent="0.2">
      <c r="A561" s="13"/>
      <c r="B561" s="13"/>
      <c r="C561" s="12"/>
      <c r="D561" s="91"/>
      <c r="E561" s="91"/>
      <c r="F561" s="11"/>
      <c r="G561" s="87"/>
      <c r="H561" s="87"/>
      <c r="I561" s="11"/>
    </row>
    <row r="562" spans="1:9" s="2" customFormat="1" x14ac:dyDescent="0.2">
      <c r="A562" s="13"/>
      <c r="B562" s="13"/>
      <c r="C562" s="12"/>
      <c r="D562" s="91"/>
      <c r="E562" s="91"/>
      <c r="F562" s="11"/>
      <c r="G562" s="87"/>
      <c r="H562" s="87"/>
      <c r="I562" s="11"/>
    </row>
    <row r="563" spans="1:9" s="2" customFormat="1" x14ac:dyDescent="0.2">
      <c r="A563" s="13"/>
      <c r="B563" s="13"/>
      <c r="C563" s="12"/>
      <c r="D563" s="91"/>
      <c r="E563" s="91"/>
      <c r="F563" s="11"/>
      <c r="G563" s="87"/>
      <c r="H563" s="87"/>
      <c r="I563" s="11"/>
    </row>
    <row r="564" spans="1:9" s="2" customFormat="1" x14ac:dyDescent="0.2">
      <c r="A564" s="13"/>
      <c r="B564" s="13"/>
      <c r="C564" s="12"/>
      <c r="D564" s="91"/>
      <c r="E564" s="91"/>
      <c r="F564" s="11"/>
      <c r="G564" s="87"/>
      <c r="H564" s="87"/>
      <c r="I564" s="11"/>
    </row>
    <row r="565" spans="1:9" s="2" customFormat="1" x14ac:dyDescent="0.2">
      <c r="A565" s="13"/>
      <c r="B565" s="13"/>
      <c r="C565" s="12"/>
      <c r="D565" s="91"/>
      <c r="E565" s="91"/>
      <c r="F565" s="11"/>
      <c r="G565" s="87"/>
      <c r="H565" s="87"/>
      <c r="I565" s="11"/>
    </row>
    <row r="566" spans="1:9" s="2" customFormat="1" x14ac:dyDescent="0.2">
      <c r="A566" s="13"/>
      <c r="B566" s="13"/>
      <c r="C566" s="12"/>
      <c r="D566" s="91"/>
      <c r="E566" s="91"/>
      <c r="F566" s="11"/>
      <c r="G566" s="87"/>
      <c r="H566" s="87"/>
      <c r="I566" s="11"/>
    </row>
    <row r="567" spans="1:9" s="2" customFormat="1" x14ac:dyDescent="0.2">
      <c r="A567" s="13"/>
      <c r="B567" s="13"/>
      <c r="C567" s="12"/>
      <c r="D567" s="91"/>
      <c r="E567" s="91"/>
      <c r="F567" s="11"/>
      <c r="G567" s="87"/>
      <c r="H567" s="87"/>
      <c r="I567" s="11"/>
    </row>
    <row r="568" spans="1:9" s="2" customFormat="1" x14ac:dyDescent="0.2">
      <c r="A568" s="13"/>
      <c r="B568" s="13"/>
      <c r="C568" s="12"/>
      <c r="D568" s="91"/>
      <c r="E568" s="91"/>
      <c r="F568" s="11"/>
      <c r="G568" s="87"/>
      <c r="H568" s="87"/>
      <c r="I568" s="11"/>
    </row>
    <row r="569" spans="1:9" s="2" customFormat="1" x14ac:dyDescent="0.2">
      <c r="A569" s="13"/>
      <c r="B569" s="13"/>
      <c r="C569" s="12"/>
      <c r="D569" s="91"/>
      <c r="E569" s="91"/>
      <c r="F569" s="11"/>
      <c r="G569" s="87"/>
      <c r="H569" s="87"/>
      <c r="I569" s="11"/>
    </row>
    <row r="570" spans="1:9" s="2" customFormat="1" x14ac:dyDescent="0.2">
      <c r="A570" s="13"/>
      <c r="B570" s="13"/>
      <c r="C570" s="12"/>
      <c r="D570" s="91"/>
      <c r="E570" s="91"/>
      <c r="F570" s="11"/>
      <c r="G570" s="87"/>
      <c r="H570" s="87"/>
      <c r="I570" s="11"/>
    </row>
    <row r="571" spans="1:9" s="2" customFormat="1" x14ac:dyDescent="0.2">
      <c r="A571" s="13"/>
      <c r="B571" s="13"/>
      <c r="C571" s="12"/>
      <c r="D571" s="91"/>
      <c r="E571" s="91"/>
      <c r="F571" s="11"/>
      <c r="G571" s="87"/>
      <c r="H571" s="87"/>
      <c r="I571" s="11"/>
    </row>
    <row r="572" spans="1:9" s="2" customFormat="1" x14ac:dyDescent="0.2">
      <c r="A572" s="13"/>
      <c r="B572" s="13"/>
      <c r="C572" s="12"/>
      <c r="D572" s="91"/>
      <c r="E572" s="91"/>
      <c r="F572" s="11"/>
      <c r="G572" s="87"/>
      <c r="H572" s="87"/>
      <c r="I572" s="11"/>
    </row>
    <row r="573" spans="1:9" s="2" customFormat="1" x14ac:dyDescent="0.2">
      <c r="A573" s="13"/>
      <c r="B573" s="13"/>
      <c r="C573" s="12"/>
      <c r="D573" s="91"/>
      <c r="E573" s="91"/>
      <c r="F573" s="11"/>
      <c r="G573" s="87"/>
      <c r="H573" s="87"/>
      <c r="I573" s="11"/>
    </row>
    <row r="574" spans="1:9" s="2" customFormat="1" x14ac:dyDescent="0.2">
      <c r="A574" s="13"/>
      <c r="B574" s="13"/>
      <c r="C574" s="12"/>
      <c r="D574" s="91"/>
      <c r="E574" s="91"/>
      <c r="F574" s="11"/>
      <c r="G574" s="87"/>
      <c r="H574" s="87"/>
      <c r="I574" s="11"/>
    </row>
    <row r="575" spans="1:9" s="2" customFormat="1" x14ac:dyDescent="0.2">
      <c r="A575" s="13"/>
      <c r="B575" s="13"/>
      <c r="C575" s="12"/>
      <c r="D575" s="91"/>
      <c r="E575" s="91"/>
      <c r="F575" s="11"/>
      <c r="G575" s="87"/>
      <c r="H575" s="87"/>
      <c r="I575" s="11"/>
    </row>
    <row r="576" spans="1:9" s="2" customFormat="1" x14ac:dyDescent="0.2">
      <c r="A576" s="13"/>
      <c r="B576" s="13"/>
      <c r="C576" s="12"/>
      <c r="D576" s="91"/>
      <c r="E576" s="91"/>
      <c r="F576" s="11"/>
      <c r="G576" s="87"/>
      <c r="H576" s="87"/>
      <c r="I576" s="11"/>
    </row>
    <row r="577" spans="1:9" s="2" customFormat="1" x14ac:dyDescent="0.2">
      <c r="A577" s="13"/>
      <c r="B577" s="13"/>
      <c r="C577" s="12"/>
      <c r="D577" s="91"/>
      <c r="E577" s="91"/>
      <c r="F577" s="11"/>
      <c r="G577" s="87"/>
      <c r="H577" s="87"/>
      <c r="I577" s="11"/>
    </row>
    <row r="578" spans="1:9" s="2" customFormat="1" x14ac:dyDescent="0.2">
      <c r="A578" s="13"/>
      <c r="B578" s="13"/>
      <c r="C578" s="12"/>
      <c r="D578" s="91"/>
      <c r="E578" s="91"/>
      <c r="F578" s="11"/>
      <c r="G578" s="87"/>
      <c r="H578" s="87"/>
      <c r="I578" s="11"/>
    </row>
    <row r="579" spans="1:9" s="2" customFormat="1" x14ac:dyDescent="0.2">
      <c r="A579" s="13"/>
      <c r="B579" s="13"/>
      <c r="C579" s="12"/>
      <c r="D579" s="91"/>
      <c r="E579" s="91"/>
      <c r="F579" s="11"/>
      <c r="G579" s="87"/>
      <c r="H579" s="87"/>
      <c r="I579" s="11"/>
    </row>
    <row r="580" spans="1:9" s="2" customFormat="1" x14ac:dyDescent="0.2">
      <c r="A580" s="13"/>
      <c r="B580" s="13"/>
      <c r="C580" s="12"/>
      <c r="D580" s="91"/>
      <c r="E580" s="91"/>
      <c r="F580" s="11"/>
      <c r="G580" s="87"/>
      <c r="H580" s="87"/>
      <c r="I580" s="11"/>
    </row>
    <row r="581" spans="1:9" s="2" customFormat="1" x14ac:dyDescent="0.2">
      <c r="A581" s="13"/>
      <c r="B581" s="13"/>
      <c r="C581" s="12"/>
      <c r="D581" s="91"/>
      <c r="E581" s="91"/>
      <c r="F581" s="11"/>
      <c r="G581" s="87"/>
      <c r="H581" s="87"/>
      <c r="I581" s="11"/>
    </row>
    <row r="582" spans="1:9" s="2" customFormat="1" x14ac:dyDescent="0.2">
      <c r="A582" s="13"/>
      <c r="B582" s="13"/>
      <c r="C582" s="12"/>
      <c r="D582" s="91"/>
      <c r="E582" s="91"/>
      <c r="F582" s="11"/>
      <c r="G582" s="87"/>
      <c r="H582" s="87"/>
      <c r="I582" s="11"/>
    </row>
    <row r="583" spans="1:9" s="2" customFormat="1" x14ac:dyDescent="0.2">
      <c r="A583" s="13"/>
      <c r="B583" s="13"/>
      <c r="C583" s="12"/>
      <c r="D583" s="91"/>
      <c r="E583" s="91"/>
      <c r="F583" s="11"/>
      <c r="G583" s="87"/>
      <c r="H583" s="87"/>
      <c r="I583" s="11"/>
    </row>
    <row r="584" spans="1:9" s="2" customFormat="1" x14ac:dyDescent="0.2">
      <c r="A584" s="13"/>
      <c r="B584" s="13"/>
      <c r="C584" s="12"/>
      <c r="D584" s="91"/>
      <c r="E584" s="91"/>
      <c r="F584" s="11"/>
      <c r="G584" s="87"/>
      <c r="H584" s="87"/>
      <c r="I584" s="11"/>
    </row>
    <row r="585" spans="1:9" s="2" customFormat="1" x14ac:dyDescent="0.2">
      <c r="A585" s="13"/>
      <c r="B585" s="13"/>
      <c r="C585" s="12"/>
      <c r="D585" s="91"/>
      <c r="E585" s="91"/>
      <c r="F585" s="11"/>
      <c r="G585" s="87"/>
      <c r="H585" s="87"/>
      <c r="I585" s="11"/>
    </row>
    <row r="586" spans="1:9" s="2" customFormat="1" x14ac:dyDescent="0.2">
      <c r="A586" s="13"/>
      <c r="B586" s="13"/>
      <c r="C586" s="12"/>
      <c r="D586" s="91"/>
      <c r="E586" s="91"/>
      <c r="F586" s="11"/>
      <c r="G586" s="87"/>
      <c r="H586" s="87"/>
      <c r="I586" s="11"/>
    </row>
    <row r="587" spans="1:9" s="2" customFormat="1" x14ac:dyDescent="0.2">
      <c r="A587" s="13"/>
      <c r="B587" s="13"/>
      <c r="C587" s="12"/>
      <c r="D587" s="91"/>
      <c r="E587" s="91"/>
      <c r="F587" s="11"/>
      <c r="G587" s="87"/>
      <c r="H587" s="87"/>
      <c r="I587" s="11"/>
    </row>
    <row r="588" spans="1:9" s="2" customFormat="1" x14ac:dyDescent="0.2">
      <c r="A588" s="13"/>
      <c r="B588" s="13"/>
      <c r="C588" s="12"/>
      <c r="D588" s="91"/>
      <c r="E588" s="91"/>
      <c r="F588" s="11"/>
      <c r="G588" s="87"/>
      <c r="H588" s="87"/>
      <c r="I588" s="11"/>
    </row>
    <row r="589" spans="1:9" s="2" customFormat="1" x14ac:dyDescent="0.2">
      <c r="A589" s="13"/>
      <c r="B589" s="13"/>
      <c r="C589" s="12"/>
      <c r="D589" s="91"/>
      <c r="E589" s="91"/>
      <c r="F589" s="11"/>
      <c r="G589" s="87"/>
      <c r="H589" s="87"/>
      <c r="I589" s="11"/>
    </row>
    <row r="590" spans="1:9" s="2" customFormat="1" x14ac:dyDescent="0.2">
      <c r="A590" s="13"/>
      <c r="B590" s="13"/>
      <c r="C590" s="12"/>
      <c r="D590" s="91"/>
      <c r="E590" s="91"/>
      <c r="F590" s="11"/>
      <c r="G590" s="87"/>
      <c r="H590" s="87"/>
      <c r="I590" s="11"/>
    </row>
    <row r="591" spans="1:9" s="2" customFormat="1" x14ac:dyDescent="0.2">
      <c r="A591" s="13"/>
      <c r="B591" s="13"/>
      <c r="C591" s="12"/>
      <c r="D591" s="91"/>
      <c r="E591" s="91"/>
      <c r="F591" s="11"/>
      <c r="G591" s="87"/>
      <c r="H591" s="87"/>
      <c r="I591" s="11"/>
    </row>
    <row r="592" spans="1:9" s="2" customFormat="1" x14ac:dyDescent="0.2">
      <c r="A592" s="13"/>
      <c r="B592" s="13"/>
      <c r="C592" s="12"/>
      <c r="D592" s="91"/>
      <c r="E592" s="91"/>
      <c r="F592" s="11"/>
      <c r="G592" s="87"/>
      <c r="H592" s="87"/>
      <c r="I592" s="11"/>
    </row>
    <row r="593" spans="1:9" s="2" customFormat="1" x14ac:dyDescent="0.2">
      <c r="A593" s="13"/>
      <c r="B593" s="13"/>
      <c r="C593" s="12"/>
      <c r="D593" s="91"/>
      <c r="E593" s="91"/>
      <c r="F593" s="11"/>
      <c r="G593" s="87"/>
      <c r="H593" s="87"/>
      <c r="I593" s="11"/>
    </row>
    <row r="594" spans="1:9" s="2" customFormat="1" x14ac:dyDescent="0.2">
      <c r="A594" s="13"/>
      <c r="B594" s="13"/>
      <c r="C594" s="12"/>
      <c r="D594" s="91"/>
      <c r="E594" s="91"/>
      <c r="F594" s="11"/>
      <c r="G594" s="87"/>
      <c r="H594" s="87"/>
      <c r="I594" s="11"/>
    </row>
    <row r="595" spans="1:9" s="2" customFormat="1" x14ac:dyDescent="0.2">
      <c r="A595" s="13"/>
      <c r="B595" s="13"/>
      <c r="C595" s="12"/>
      <c r="D595" s="91"/>
      <c r="E595" s="91"/>
      <c r="F595" s="11"/>
      <c r="G595" s="87"/>
      <c r="H595" s="87"/>
      <c r="I595" s="11"/>
    </row>
    <row r="596" spans="1:9" s="2" customFormat="1" x14ac:dyDescent="0.2">
      <c r="A596" s="13"/>
      <c r="B596" s="13"/>
      <c r="C596" s="12"/>
      <c r="D596" s="91"/>
      <c r="E596" s="91"/>
      <c r="F596" s="11"/>
      <c r="G596" s="87"/>
      <c r="H596" s="87"/>
      <c r="I596" s="11"/>
    </row>
    <row r="597" spans="1:9" s="2" customFormat="1" x14ac:dyDescent="0.2">
      <c r="A597" s="13"/>
      <c r="B597" s="13"/>
      <c r="C597" s="12"/>
      <c r="D597" s="91"/>
      <c r="E597" s="91"/>
      <c r="F597" s="11"/>
      <c r="G597" s="87"/>
      <c r="H597" s="87"/>
      <c r="I597" s="11"/>
    </row>
    <row r="598" spans="1:9" s="2" customFormat="1" x14ac:dyDescent="0.2">
      <c r="A598" s="13"/>
      <c r="B598" s="13"/>
      <c r="C598" s="12"/>
      <c r="D598" s="91"/>
      <c r="E598" s="91"/>
      <c r="F598" s="11"/>
      <c r="G598" s="87"/>
      <c r="H598" s="87"/>
      <c r="I598" s="11"/>
    </row>
    <row r="599" spans="1:9" s="2" customFormat="1" x14ac:dyDescent="0.2">
      <c r="A599" s="13"/>
      <c r="B599" s="13"/>
      <c r="C599" s="12"/>
      <c r="D599" s="91"/>
      <c r="E599" s="91"/>
      <c r="F599" s="11"/>
      <c r="G599" s="87"/>
      <c r="H599" s="87"/>
      <c r="I599" s="11"/>
    </row>
    <row r="600" spans="1:9" s="2" customFormat="1" x14ac:dyDescent="0.2">
      <c r="A600" s="13"/>
      <c r="B600" s="13"/>
      <c r="C600" s="12"/>
      <c r="D600" s="91"/>
      <c r="E600" s="91"/>
      <c r="F600" s="11"/>
      <c r="G600" s="87"/>
      <c r="H600" s="87"/>
      <c r="I600" s="11"/>
    </row>
    <row r="601" spans="1:9" s="2" customFormat="1" x14ac:dyDescent="0.2">
      <c r="A601" s="13"/>
      <c r="B601" s="13"/>
      <c r="C601" s="12"/>
      <c r="D601" s="91"/>
      <c r="E601" s="91"/>
      <c r="F601" s="11"/>
      <c r="G601" s="87"/>
      <c r="H601" s="87"/>
      <c r="I601" s="11"/>
    </row>
    <row r="602" spans="1:9" s="2" customFormat="1" x14ac:dyDescent="0.2">
      <c r="A602" s="13"/>
      <c r="B602" s="13"/>
      <c r="C602" s="12"/>
      <c r="D602" s="91"/>
      <c r="E602" s="91"/>
      <c r="F602" s="11"/>
      <c r="G602" s="87"/>
      <c r="H602" s="87"/>
      <c r="I602" s="11"/>
    </row>
    <row r="603" spans="1:9" s="2" customFormat="1" x14ac:dyDescent="0.2">
      <c r="A603" s="13"/>
      <c r="B603" s="13"/>
      <c r="C603" s="12"/>
      <c r="D603" s="91"/>
      <c r="E603" s="91"/>
      <c r="F603" s="11"/>
      <c r="G603" s="87"/>
      <c r="H603" s="87"/>
      <c r="I603" s="11"/>
    </row>
    <row r="604" spans="1:9" s="2" customFormat="1" x14ac:dyDescent="0.2">
      <c r="A604" s="13"/>
      <c r="B604" s="13"/>
      <c r="C604" s="12"/>
      <c r="D604" s="91"/>
      <c r="E604" s="91"/>
      <c r="F604" s="11"/>
      <c r="G604" s="87"/>
      <c r="H604" s="87"/>
      <c r="I604" s="11"/>
    </row>
    <row r="605" spans="1:9" s="2" customFormat="1" x14ac:dyDescent="0.2">
      <c r="A605" s="13"/>
      <c r="B605" s="13"/>
      <c r="C605" s="12"/>
      <c r="D605" s="91"/>
      <c r="E605" s="91"/>
      <c r="F605" s="11"/>
      <c r="G605" s="87"/>
      <c r="H605" s="87"/>
      <c r="I605" s="11"/>
    </row>
    <row r="606" spans="1:9" s="2" customFormat="1" x14ac:dyDescent="0.2">
      <c r="A606" s="13"/>
      <c r="B606" s="13"/>
      <c r="C606" s="12"/>
      <c r="D606" s="91"/>
      <c r="E606" s="91"/>
      <c r="F606" s="11"/>
      <c r="G606" s="87"/>
      <c r="H606" s="87"/>
      <c r="I606" s="11"/>
    </row>
    <row r="607" spans="1:9" s="2" customFormat="1" x14ac:dyDescent="0.2">
      <c r="A607" s="13"/>
      <c r="B607" s="13"/>
      <c r="C607" s="12"/>
      <c r="D607" s="91"/>
      <c r="E607" s="91"/>
      <c r="F607" s="11"/>
      <c r="G607" s="87"/>
      <c r="H607" s="87"/>
      <c r="I607" s="11"/>
    </row>
    <row r="608" spans="1:9" s="2" customFormat="1" x14ac:dyDescent="0.2">
      <c r="A608" s="13"/>
      <c r="B608" s="13"/>
      <c r="C608" s="12"/>
      <c r="D608" s="91"/>
      <c r="E608" s="91"/>
      <c r="F608" s="11"/>
      <c r="G608" s="87"/>
      <c r="H608" s="87"/>
      <c r="I608" s="11"/>
    </row>
    <row r="609" spans="1:9" s="2" customFormat="1" x14ac:dyDescent="0.2">
      <c r="A609" s="13"/>
      <c r="B609" s="13"/>
      <c r="C609" s="12"/>
      <c r="D609" s="91"/>
      <c r="E609" s="91"/>
      <c r="F609" s="11"/>
      <c r="G609" s="87"/>
      <c r="H609" s="87"/>
      <c r="I609" s="11"/>
    </row>
    <row r="610" spans="1:9" s="2" customFormat="1" x14ac:dyDescent="0.2">
      <c r="A610" s="13"/>
      <c r="B610" s="13"/>
      <c r="C610" s="12"/>
      <c r="D610" s="91"/>
      <c r="E610" s="91"/>
      <c r="F610" s="11"/>
      <c r="G610" s="87"/>
      <c r="H610" s="87"/>
      <c r="I610" s="11"/>
    </row>
    <row r="611" spans="1:9" s="2" customFormat="1" x14ac:dyDescent="0.2">
      <c r="A611" s="13"/>
      <c r="B611" s="13"/>
      <c r="C611" s="12"/>
      <c r="D611" s="91"/>
      <c r="E611" s="91"/>
      <c r="F611" s="11"/>
      <c r="G611" s="87"/>
      <c r="H611" s="87"/>
      <c r="I611" s="11"/>
    </row>
    <row r="612" spans="1:9" s="2" customFormat="1" x14ac:dyDescent="0.2">
      <c r="A612" s="13"/>
      <c r="B612" s="13"/>
      <c r="C612" s="12"/>
      <c r="D612" s="91"/>
      <c r="E612" s="91"/>
      <c r="F612" s="11"/>
      <c r="G612" s="87"/>
      <c r="H612" s="87"/>
      <c r="I612" s="11"/>
    </row>
    <row r="613" spans="1:9" s="2" customFormat="1" x14ac:dyDescent="0.2">
      <c r="A613" s="13"/>
      <c r="B613" s="13"/>
      <c r="C613" s="12"/>
      <c r="D613" s="91"/>
      <c r="E613" s="91"/>
      <c r="F613" s="11"/>
      <c r="G613" s="87"/>
      <c r="H613" s="87"/>
      <c r="I613" s="11"/>
    </row>
    <row r="614" spans="1:9" s="2" customFormat="1" x14ac:dyDescent="0.2">
      <c r="A614" s="13"/>
      <c r="B614" s="13"/>
      <c r="C614" s="12"/>
      <c r="D614" s="91"/>
      <c r="E614" s="91"/>
      <c r="F614" s="11"/>
      <c r="G614" s="87"/>
      <c r="H614" s="87"/>
      <c r="I614" s="11"/>
    </row>
    <row r="615" spans="1:9" s="2" customFormat="1" x14ac:dyDescent="0.2">
      <c r="A615" s="13"/>
      <c r="B615" s="13"/>
      <c r="C615" s="12"/>
      <c r="D615" s="91"/>
      <c r="E615" s="91"/>
      <c r="F615" s="11"/>
      <c r="G615" s="87"/>
      <c r="H615" s="87"/>
      <c r="I615" s="11"/>
    </row>
    <row r="616" spans="1:9" s="2" customFormat="1" x14ac:dyDescent="0.2">
      <c r="A616" s="13"/>
      <c r="B616" s="13"/>
      <c r="C616" s="12"/>
      <c r="D616" s="91"/>
      <c r="E616" s="91"/>
      <c r="F616" s="11"/>
      <c r="G616" s="87"/>
      <c r="H616" s="87"/>
      <c r="I616" s="11"/>
    </row>
    <row r="617" spans="1:9" s="2" customFormat="1" x14ac:dyDescent="0.2">
      <c r="A617" s="13"/>
      <c r="B617" s="13"/>
      <c r="C617" s="12"/>
      <c r="D617" s="91"/>
      <c r="E617" s="91"/>
      <c r="F617" s="11"/>
      <c r="G617" s="87"/>
      <c r="H617" s="87"/>
      <c r="I617" s="11"/>
    </row>
    <row r="618" spans="1:9" s="2" customFormat="1" x14ac:dyDescent="0.2">
      <c r="A618" s="13"/>
      <c r="B618" s="13"/>
      <c r="C618" s="12"/>
      <c r="D618" s="91"/>
      <c r="E618" s="91"/>
      <c r="F618" s="11"/>
      <c r="G618" s="87"/>
      <c r="H618" s="87"/>
      <c r="I618" s="11"/>
    </row>
    <row r="619" spans="1:9" s="2" customFormat="1" x14ac:dyDescent="0.2">
      <c r="A619" s="13"/>
      <c r="B619" s="13"/>
      <c r="C619" s="12"/>
      <c r="D619" s="91"/>
      <c r="E619" s="91"/>
      <c r="F619" s="11"/>
      <c r="G619" s="87"/>
      <c r="H619" s="87"/>
      <c r="I619" s="11"/>
    </row>
    <row r="620" spans="1:9" s="2" customFormat="1" x14ac:dyDescent="0.2">
      <c r="A620" s="13"/>
      <c r="B620" s="13"/>
      <c r="C620" s="12"/>
      <c r="D620" s="91"/>
      <c r="E620" s="91"/>
      <c r="F620" s="11"/>
      <c r="G620" s="87"/>
      <c r="H620" s="87"/>
      <c r="I620" s="11"/>
    </row>
    <row r="621" spans="1:9" s="2" customFormat="1" x14ac:dyDescent="0.2">
      <c r="A621" s="13"/>
      <c r="B621" s="13"/>
      <c r="C621" s="12"/>
      <c r="D621" s="91"/>
      <c r="E621" s="91"/>
      <c r="F621" s="11"/>
      <c r="G621" s="87"/>
      <c r="H621" s="87"/>
      <c r="I621" s="11"/>
    </row>
    <row r="622" spans="1:9" s="2" customFormat="1" x14ac:dyDescent="0.2">
      <c r="A622" s="13"/>
      <c r="B622" s="13"/>
      <c r="C622" s="12"/>
      <c r="D622" s="91"/>
      <c r="E622" s="91"/>
      <c r="F622" s="11"/>
      <c r="G622" s="87"/>
      <c r="H622" s="87"/>
      <c r="I622" s="11"/>
    </row>
    <row r="623" spans="1:9" s="2" customFormat="1" x14ac:dyDescent="0.2">
      <c r="A623" s="13"/>
      <c r="B623" s="13"/>
      <c r="C623" s="12"/>
      <c r="D623" s="91"/>
      <c r="E623" s="91"/>
      <c r="F623" s="11"/>
      <c r="G623" s="87"/>
      <c r="H623" s="87"/>
      <c r="I623" s="11"/>
    </row>
    <row r="624" spans="1:9" s="2" customFormat="1" x14ac:dyDescent="0.2">
      <c r="A624" s="13"/>
      <c r="B624" s="13"/>
      <c r="C624" s="12"/>
      <c r="D624" s="91"/>
      <c r="E624" s="91"/>
      <c r="F624" s="11"/>
      <c r="G624" s="87"/>
      <c r="H624" s="87"/>
      <c r="I624" s="11"/>
    </row>
    <row r="625" spans="1:9" s="2" customFormat="1" x14ac:dyDescent="0.2">
      <c r="A625" s="13"/>
      <c r="B625" s="13"/>
      <c r="C625" s="12"/>
      <c r="D625" s="91"/>
      <c r="E625" s="91"/>
      <c r="F625" s="11"/>
      <c r="G625" s="87"/>
      <c r="H625" s="87"/>
      <c r="I625" s="11"/>
    </row>
    <row r="626" spans="1:9" s="2" customFormat="1" x14ac:dyDescent="0.2">
      <c r="A626" s="13"/>
      <c r="B626" s="13"/>
      <c r="C626" s="12"/>
      <c r="D626" s="91"/>
      <c r="E626" s="91"/>
      <c r="F626" s="11"/>
      <c r="G626" s="87"/>
      <c r="H626" s="87"/>
      <c r="I626" s="11"/>
    </row>
    <row r="627" spans="1:9" s="2" customFormat="1" x14ac:dyDescent="0.2">
      <c r="A627" s="13"/>
      <c r="B627" s="13"/>
      <c r="C627" s="12"/>
      <c r="D627" s="91"/>
      <c r="E627" s="91"/>
      <c r="F627" s="11"/>
      <c r="G627" s="87"/>
      <c r="H627" s="87"/>
      <c r="I627" s="11"/>
    </row>
    <row r="628" spans="1:9" s="2" customFormat="1" x14ac:dyDescent="0.2">
      <c r="A628" s="13"/>
      <c r="B628" s="13"/>
      <c r="C628" s="12"/>
      <c r="D628" s="91"/>
      <c r="E628" s="91"/>
      <c r="F628" s="11"/>
      <c r="G628" s="87"/>
      <c r="H628" s="87"/>
      <c r="I628" s="11"/>
    </row>
    <row r="629" spans="1:9" s="2" customFormat="1" x14ac:dyDescent="0.2">
      <c r="A629" s="13"/>
      <c r="B629" s="13"/>
      <c r="C629" s="12"/>
      <c r="D629" s="91"/>
      <c r="E629" s="91"/>
      <c r="F629" s="11"/>
      <c r="G629" s="87"/>
      <c r="H629" s="87"/>
      <c r="I629" s="11"/>
    </row>
    <row r="630" spans="1:9" s="2" customFormat="1" x14ac:dyDescent="0.2">
      <c r="A630" s="13"/>
      <c r="B630" s="13"/>
      <c r="C630" s="12"/>
      <c r="D630" s="91"/>
      <c r="E630" s="91"/>
      <c r="F630" s="11"/>
      <c r="G630" s="87"/>
      <c r="H630" s="87"/>
      <c r="I630" s="11"/>
    </row>
    <row r="631" spans="1:9" s="2" customFormat="1" x14ac:dyDescent="0.2">
      <c r="A631" s="13"/>
      <c r="B631" s="13"/>
      <c r="C631" s="12"/>
      <c r="D631" s="91"/>
      <c r="E631" s="91"/>
      <c r="F631" s="11"/>
      <c r="G631" s="87"/>
      <c r="H631" s="87"/>
      <c r="I631" s="11"/>
    </row>
    <row r="632" spans="1:9" s="2" customFormat="1" x14ac:dyDescent="0.2">
      <c r="A632" s="13"/>
      <c r="B632" s="13"/>
      <c r="C632" s="12"/>
      <c r="D632" s="91"/>
      <c r="E632" s="91"/>
      <c r="F632" s="11"/>
      <c r="G632" s="87"/>
      <c r="H632" s="87"/>
      <c r="I632" s="11"/>
    </row>
    <row r="633" spans="1:9" s="2" customFormat="1" x14ac:dyDescent="0.2">
      <c r="A633" s="13"/>
      <c r="B633" s="13"/>
      <c r="C633" s="12"/>
      <c r="D633" s="91"/>
      <c r="E633" s="91"/>
      <c r="F633" s="11"/>
      <c r="G633" s="87"/>
      <c r="H633" s="87"/>
      <c r="I633" s="11"/>
    </row>
    <row r="634" spans="1:9" s="2" customFormat="1" x14ac:dyDescent="0.2">
      <c r="A634" s="13"/>
      <c r="B634" s="13"/>
      <c r="C634" s="12"/>
      <c r="D634" s="91"/>
      <c r="E634" s="91"/>
      <c r="F634" s="11"/>
      <c r="G634" s="87"/>
      <c r="H634" s="87"/>
      <c r="I634" s="11"/>
    </row>
    <row r="635" spans="1:9" s="2" customFormat="1" x14ac:dyDescent="0.2">
      <c r="A635" s="13"/>
      <c r="B635" s="13"/>
      <c r="C635" s="12"/>
      <c r="D635" s="91"/>
      <c r="E635" s="91"/>
      <c r="F635" s="11"/>
      <c r="G635" s="87"/>
      <c r="H635" s="87"/>
      <c r="I635" s="11"/>
    </row>
    <row r="636" spans="1:9" s="2" customFormat="1" x14ac:dyDescent="0.2">
      <c r="A636" s="13"/>
      <c r="B636" s="13"/>
      <c r="C636" s="12"/>
      <c r="D636" s="91"/>
      <c r="E636" s="91"/>
      <c r="F636" s="11"/>
      <c r="G636" s="87"/>
      <c r="H636" s="87"/>
      <c r="I636" s="11"/>
    </row>
    <row r="637" spans="1:9" s="2" customFormat="1" x14ac:dyDescent="0.2">
      <c r="A637" s="13"/>
      <c r="B637" s="13"/>
      <c r="C637" s="12"/>
      <c r="D637" s="91"/>
      <c r="E637" s="91"/>
      <c r="F637" s="11"/>
      <c r="G637" s="87"/>
      <c r="H637" s="87"/>
      <c r="I637" s="11"/>
    </row>
    <row r="638" spans="1:9" s="2" customFormat="1" x14ac:dyDescent="0.2">
      <c r="A638" s="13"/>
      <c r="B638" s="13"/>
      <c r="C638" s="12"/>
      <c r="D638" s="91"/>
      <c r="E638" s="91"/>
      <c r="F638" s="11"/>
      <c r="G638" s="87"/>
      <c r="H638" s="87"/>
      <c r="I638" s="11"/>
    </row>
    <row r="639" spans="1:9" s="2" customFormat="1" x14ac:dyDescent="0.2">
      <c r="A639" s="13"/>
      <c r="B639" s="13"/>
      <c r="C639" s="12"/>
      <c r="D639" s="91"/>
      <c r="E639" s="91"/>
      <c r="F639" s="11"/>
      <c r="G639" s="87"/>
      <c r="H639" s="87"/>
      <c r="I639" s="11"/>
    </row>
    <row r="640" spans="1:9" s="2" customFormat="1" x14ac:dyDescent="0.2">
      <c r="A640" s="13"/>
      <c r="B640" s="13"/>
      <c r="C640" s="12"/>
      <c r="D640" s="91"/>
      <c r="E640" s="91"/>
      <c r="F640" s="11"/>
      <c r="G640" s="87"/>
      <c r="H640" s="87"/>
      <c r="I640" s="11"/>
    </row>
    <row r="641" spans="1:9" s="2" customFormat="1" x14ac:dyDescent="0.2">
      <c r="A641" s="13"/>
      <c r="B641" s="13"/>
      <c r="C641" s="12"/>
      <c r="D641" s="91"/>
      <c r="E641" s="91"/>
      <c r="F641" s="11"/>
      <c r="G641" s="87"/>
      <c r="H641" s="87"/>
      <c r="I641" s="11"/>
    </row>
    <row r="642" spans="1:9" s="2" customFormat="1" x14ac:dyDescent="0.2">
      <c r="A642" s="13"/>
      <c r="B642" s="13"/>
      <c r="C642" s="12"/>
      <c r="D642" s="91"/>
      <c r="E642" s="91"/>
      <c r="F642" s="11"/>
      <c r="G642" s="87"/>
      <c r="H642" s="87"/>
      <c r="I642" s="11"/>
    </row>
    <row r="643" spans="1:9" s="2" customFormat="1" x14ac:dyDescent="0.2">
      <c r="A643" s="13"/>
      <c r="B643" s="13"/>
      <c r="C643" s="12"/>
      <c r="D643" s="91"/>
      <c r="E643" s="91"/>
      <c r="F643" s="11"/>
      <c r="G643" s="87"/>
      <c r="H643" s="87"/>
      <c r="I643" s="11"/>
    </row>
    <row r="644" spans="1:9" s="2" customFormat="1" x14ac:dyDescent="0.2">
      <c r="A644" s="13"/>
      <c r="B644" s="13"/>
      <c r="C644" s="12"/>
      <c r="D644" s="91"/>
      <c r="E644" s="91"/>
      <c r="F644" s="11"/>
      <c r="G644" s="87"/>
      <c r="H644" s="87"/>
      <c r="I644" s="11"/>
    </row>
    <row r="645" spans="1:9" s="2" customFormat="1" x14ac:dyDescent="0.2">
      <c r="A645" s="13"/>
      <c r="B645" s="13"/>
      <c r="C645" s="12"/>
      <c r="D645" s="91"/>
      <c r="E645" s="91"/>
      <c r="F645" s="11"/>
      <c r="G645" s="87"/>
      <c r="H645" s="87"/>
      <c r="I645" s="11"/>
    </row>
    <row r="646" spans="1:9" s="2" customFormat="1" x14ac:dyDescent="0.2">
      <c r="A646" s="13"/>
      <c r="B646" s="13"/>
      <c r="C646" s="12"/>
      <c r="D646" s="91"/>
      <c r="E646" s="91"/>
      <c r="F646" s="11"/>
      <c r="G646" s="87"/>
      <c r="H646" s="87"/>
      <c r="I646" s="11"/>
    </row>
    <row r="647" spans="1:9" s="2" customFormat="1" x14ac:dyDescent="0.2">
      <c r="A647" s="13"/>
      <c r="B647" s="13"/>
      <c r="C647" s="12"/>
      <c r="D647" s="91"/>
      <c r="E647" s="91"/>
      <c r="F647" s="11"/>
      <c r="G647" s="87"/>
      <c r="H647" s="87"/>
      <c r="I647" s="11"/>
    </row>
    <row r="648" spans="1:9" s="2" customFormat="1" x14ac:dyDescent="0.2">
      <c r="A648" s="13"/>
      <c r="B648" s="13"/>
      <c r="C648" s="12"/>
      <c r="D648" s="91"/>
      <c r="E648" s="91"/>
      <c r="F648" s="11"/>
      <c r="G648" s="87"/>
      <c r="H648" s="87"/>
      <c r="I648" s="11"/>
    </row>
    <row r="649" spans="1:9" s="2" customFormat="1" x14ac:dyDescent="0.2">
      <c r="A649" s="13"/>
      <c r="B649" s="13"/>
      <c r="C649" s="12"/>
      <c r="D649" s="91"/>
      <c r="E649" s="91"/>
      <c r="F649" s="11"/>
      <c r="G649" s="87"/>
      <c r="H649" s="87"/>
      <c r="I649" s="11"/>
    </row>
    <row r="650" spans="1:9" s="2" customFormat="1" x14ac:dyDescent="0.2">
      <c r="A650" s="13"/>
      <c r="B650" s="13"/>
      <c r="C650" s="12"/>
      <c r="D650" s="91"/>
      <c r="E650" s="91"/>
      <c r="F650" s="11"/>
      <c r="G650" s="87"/>
      <c r="H650" s="87"/>
      <c r="I650" s="11"/>
    </row>
    <row r="651" spans="1:9" s="2" customFormat="1" x14ac:dyDescent="0.2">
      <c r="A651" s="13"/>
      <c r="B651" s="13"/>
      <c r="C651" s="12"/>
      <c r="D651" s="91"/>
      <c r="E651" s="91"/>
      <c r="F651" s="11"/>
      <c r="G651" s="87"/>
      <c r="H651" s="87"/>
      <c r="I651" s="11"/>
    </row>
    <row r="652" spans="1:9" s="2" customFormat="1" x14ac:dyDescent="0.2">
      <c r="A652" s="13"/>
      <c r="B652" s="13"/>
      <c r="C652" s="12"/>
      <c r="D652" s="91"/>
      <c r="E652" s="91"/>
      <c r="F652" s="11"/>
      <c r="G652" s="87"/>
      <c r="H652" s="87"/>
      <c r="I652" s="11"/>
    </row>
    <row r="653" spans="1:9" s="2" customFormat="1" x14ac:dyDescent="0.2">
      <c r="A653" s="13"/>
      <c r="B653" s="13"/>
      <c r="C653" s="12"/>
      <c r="D653" s="91"/>
      <c r="E653" s="91"/>
      <c r="F653" s="11"/>
      <c r="G653" s="87"/>
      <c r="H653" s="87"/>
      <c r="I653" s="11"/>
    </row>
    <row r="654" spans="1:9" s="2" customFormat="1" x14ac:dyDescent="0.2">
      <c r="A654" s="13"/>
      <c r="B654" s="13"/>
      <c r="C654" s="12"/>
      <c r="D654" s="91"/>
      <c r="E654" s="91"/>
      <c r="F654" s="11"/>
      <c r="G654" s="87"/>
      <c r="H654" s="87"/>
      <c r="I654" s="11"/>
    </row>
    <row r="655" spans="1:9" s="2" customFormat="1" x14ac:dyDescent="0.2">
      <c r="A655" s="13"/>
      <c r="B655" s="13"/>
      <c r="C655" s="12"/>
      <c r="D655" s="91"/>
      <c r="E655" s="91"/>
      <c r="F655" s="11"/>
      <c r="G655" s="87"/>
      <c r="H655" s="87"/>
      <c r="I655" s="11"/>
    </row>
    <row r="656" spans="1:9" s="2" customFormat="1" x14ac:dyDescent="0.2">
      <c r="A656" s="13"/>
      <c r="B656" s="13"/>
      <c r="C656" s="12"/>
      <c r="D656" s="91"/>
      <c r="E656" s="91"/>
      <c r="F656" s="11"/>
      <c r="G656" s="87"/>
      <c r="H656" s="87"/>
      <c r="I656" s="11"/>
    </row>
    <row r="657" spans="1:9" s="2" customFormat="1" x14ac:dyDescent="0.2">
      <c r="A657" s="13"/>
      <c r="B657" s="13"/>
      <c r="C657" s="12"/>
      <c r="D657" s="91"/>
      <c r="E657" s="91"/>
      <c r="F657" s="11"/>
      <c r="G657" s="87"/>
      <c r="H657" s="87"/>
      <c r="I657" s="11"/>
    </row>
    <row r="658" spans="1:9" s="2" customFormat="1" x14ac:dyDescent="0.2">
      <c r="A658" s="13"/>
      <c r="B658" s="13"/>
      <c r="C658" s="12"/>
      <c r="D658" s="91"/>
      <c r="E658" s="91"/>
      <c r="F658" s="11"/>
      <c r="G658" s="87"/>
      <c r="H658" s="87"/>
      <c r="I658" s="11"/>
    </row>
    <row r="659" spans="1:9" s="2" customFormat="1" x14ac:dyDescent="0.2">
      <c r="A659" s="13"/>
      <c r="B659" s="13"/>
      <c r="C659" s="12"/>
      <c r="D659" s="91"/>
      <c r="E659" s="91"/>
      <c r="F659" s="11"/>
      <c r="G659" s="87"/>
      <c r="H659" s="87"/>
      <c r="I659" s="11"/>
    </row>
    <row r="660" spans="1:9" s="2" customFormat="1" x14ac:dyDescent="0.2">
      <c r="A660" s="13"/>
      <c r="B660" s="13"/>
      <c r="C660" s="12"/>
      <c r="D660" s="91"/>
      <c r="E660" s="91"/>
      <c r="F660" s="11"/>
      <c r="G660" s="87"/>
      <c r="H660" s="87"/>
      <c r="I660" s="11"/>
    </row>
    <row r="661" spans="1:9" s="2" customFormat="1" x14ac:dyDescent="0.2">
      <c r="A661" s="13"/>
      <c r="B661" s="13"/>
      <c r="C661" s="12"/>
      <c r="D661" s="91"/>
      <c r="E661" s="91"/>
      <c r="F661" s="11"/>
      <c r="G661" s="87"/>
      <c r="H661" s="87"/>
      <c r="I661" s="11"/>
    </row>
    <row r="662" spans="1:9" s="2" customFormat="1" x14ac:dyDescent="0.2">
      <c r="A662" s="13"/>
      <c r="B662" s="13"/>
      <c r="C662" s="12"/>
      <c r="D662" s="91"/>
      <c r="E662" s="91"/>
      <c r="F662" s="11"/>
      <c r="G662" s="87"/>
      <c r="H662" s="87"/>
      <c r="I662" s="11"/>
    </row>
    <row r="663" spans="1:9" s="2" customFormat="1" x14ac:dyDescent="0.2">
      <c r="A663" s="13"/>
      <c r="B663" s="13"/>
      <c r="C663" s="12"/>
      <c r="D663" s="91"/>
      <c r="E663" s="91"/>
      <c r="F663" s="11"/>
      <c r="G663" s="87"/>
      <c r="H663" s="87"/>
      <c r="I663" s="11"/>
    </row>
    <row r="664" spans="1:9" s="2" customFormat="1" x14ac:dyDescent="0.2">
      <c r="A664" s="13"/>
      <c r="B664" s="13"/>
      <c r="C664" s="12"/>
      <c r="D664" s="91"/>
      <c r="E664" s="91"/>
      <c r="F664" s="11"/>
      <c r="G664" s="87"/>
      <c r="H664" s="87"/>
      <c r="I664" s="11"/>
    </row>
    <row r="665" spans="1:9" s="2" customFormat="1" x14ac:dyDescent="0.2">
      <c r="A665" s="13"/>
      <c r="B665" s="13"/>
      <c r="C665" s="12"/>
      <c r="D665" s="91"/>
      <c r="E665" s="91"/>
      <c r="F665" s="11"/>
      <c r="G665" s="87"/>
      <c r="H665" s="87"/>
      <c r="I665" s="11"/>
    </row>
    <row r="666" spans="1:9" s="2" customFormat="1" x14ac:dyDescent="0.2">
      <c r="A666" s="13"/>
      <c r="B666" s="13"/>
      <c r="C666" s="12"/>
      <c r="D666" s="91"/>
      <c r="E666" s="91"/>
      <c r="F666" s="11"/>
      <c r="G666" s="87"/>
      <c r="H666" s="87"/>
      <c r="I666" s="11"/>
    </row>
    <row r="667" spans="1:9" s="2" customFormat="1" x14ac:dyDescent="0.2">
      <c r="A667" s="13"/>
      <c r="B667" s="13"/>
      <c r="C667" s="12"/>
      <c r="D667" s="91"/>
      <c r="E667" s="91"/>
      <c r="F667" s="11"/>
      <c r="G667" s="87"/>
      <c r="H667" s="87"/>
      <c r="I667" s="11"/>
    </row>
    <row r="668" spans="1:9" s="2" customFormat="1" x14ac:dyDescent="0.2">
      <c r="A668" s="13"/>
      <c r="B668" s="13"/>
      <c r="C668" s="12"/>
      <c r="D668" s="91"/>
      <c r="E668" s="91"/>
      <c r="F668" s="11"/>
      <c r="G668" s="87"/>
      <c r="H668" s="87"/>
      <c r="I668" s="11"/>
    </row>
    <row r="669" spans="1:9" s="2" customFormat="1" x14ac:dyDescent="0.2">
      <c r="A669" s="13"/>
      <c r="B669" s="13"/>
      <c r="C669" s="12"/>
      <c r="D669" s="91"/>
      <c r="E669" s="91"/>
      <c r="F669" s="11"/>
      <c r="G669" s="87"/>
      <c r="H669" s="87"/>
      <c r="I669" s="11"/>
    </row>
    <row r="670" spans="1:9" s="2" customFormat="1" x14ac:dyDescent="0.2">
      <c r="A670" s="13"/>
      <c r="B670" s="13"/>
      <c r="C670" s="12"/>
      <c r="D670" s="91"/>
      <c r="E670" s="91"/>
      <c r="F670" s="11"/>
      <c r="G670" s="87"/>
      <c r="H670" s="87"/>
      <c r="I670" s="11"/>
    </row>
    <row r="671" spans="1:9" s="2" customFormat="1" x14ac:dyDescent="0.2">
      <c r="A671" s="13"/>
      <c r="B671" s="13"/>
      <c r="C671" s="12"/>
      <c r="D671" s="91"/>
      <c r="E671" s="91"/>
      <c r="F671" s="11"/>
      <c r="G671" s="87"/>
      <c r="H671" s="87"/>
      <c r="I671" s="11"/>
    </row>
    <row r="672" spans="1:9" s="2" customFormat="1" x14ac:dyDescent="0.2">
      <c r="A672" s="13"/>
      <c r="B672" s="13"/>
      <c r="C672" s="12"/>
      <c r="D672" s="91"/>
      <c r="E672" s="91"/>
      <c r="F672" s="11"/>
      <c r="G672" s="87"/>
      <c r="H672" s="87"/>
      <c r="I672" s="11"/>
    </row>
    <row r="673" spans="1:9" s="2" customFormat="1" x14ac:dyDescent="0.2">
      <c r="A673" s="13"/>
      <c r="B673" s="13"/>
      <c r="C673" s="12"/>
      <c r="D673" s="91"/>
      <c r="E673" s="91"/>
      <c r="F673" s="11"/>
      <c r="G673" s="87"/>
      <c r="H673" s="87"/>
      <c r="I673" s="11"/>
    </row>
    <row r="674" spans="1:9" s="2" customFormat="1" x14ac:dyDescent="0.2">
      <c r="A674" s="13"/>
      <c r="B674" s="13"/>
      <c r="C674" s="12"/>
      <c r="D674" s="91"/>
      <c r="E674" s="91"/>
      <c r="F674" s="11"/>
      <c r="G674" s="87"/>
      <c r="H674" s="87"/>
      <c r="I674" s="11"/>
    </row>
    <row r="675" spans="1:9" s="2" customFormat="1" x14ac:dyDescent="0.2">
      <c r="A675" s="13"/>
      <c r="B675" s="13"/>
      <c r="C675" s="12"/>
      <c r="D675" s="91"/>
      <c r="E675" s="91"/>
      <c r="F675" s="11"/>
      <c r="G675" s="87"/>
      <c r="H675" s="87"/>
      <c r="I675" s="11"/>
    </row>
    <row r="676" spans="1:9" s="2" customFormat="1" x14ac:dyDescent="0.2">
      <c r="A676" s="13"/>
      <c r="B676" s="13"/>
      <c r="C676" s="12"/>
      <c r="D676" s="91"/>
      <c r="E676" s="91"/>
      <c r="F676" s="11"/>
      <c r="G676" s="87"/>
      <c r="H676" s="87"/>
      <c r="I676" s="11"/>
    </row>
    <row r="677" spans="1:9" s="2" customFormat="1" x14ac:dyDescent="0.2">
      <c r="A677" s="13"/>
      <c r="B677" s="13"/>
      <c r="C677" s="12"/>
      <c r="D677" s="91"/>
      <c r="E677" s="91"/>
      <c r="F677" s="11"/>
      <c r="G677" s="87"/>
      <c r="H677" s="87"/>
      <c r="I677" s="11"/>
    </row>
    <row r="678" spans="1:9" s="2" customFormat="1" x14ac:dyDescent="0.2">
      <c r="A678" s="13"/>
      <c r="B678" s="13"/>
      <c r="C678" s="12"/>
      <c r="D678" s="91"/>
      <c r="E678" s="91"/>
      <c r="F678" s="11"/>
      <c r="G678" s="87"/>
      <c r="H678" s="87"/>
      <c r="I678" s="11"/>
    </row>
    <row r="679" spans="1:9" s="2" customFormat="1" x14ac:dyDescent="0.2">
      <c r="A679" s="13"/>
      <c r="B679" s="13"/>
      <c r="C679" s="12"/>
      <c r="D679" s="91"/>
      <c r="E679" s="91"/>
      <c r="F679" s="11"/>
      <c r="G679" s="87"/>
      <c r="H679" s="87"/>
      <c r="I679" s="11"/>
    </row>
    <row r="680" spans="1:9" s="2" customFormat="1" x14ac:dyDescent="0.2">
      <c r="A680" s="13"/>
      <c r="B680" s="13"/>
      <c r="C680" s="12"/>
      <c r="D680" s="91"/>
      <c r="E680" s="91"/>
      <c r="F680" s="11"/>
      <c r="G680" s="87"/>
      <c r="H680" s="87"/>
      <c r="I680" s="11"/>
    </row>
    <row r="681" spans="1:9" s="2" customFormat="1" x14ac:dyDescent="0.2">
      <c r="A681" s="13"/>
      <c r="B681" s="13"/>
      <c r="C681" s="12"/>
      <c r="D681" s="91"/>
      <c r="E681" s="91"/>
      <c r="F681" s="11"/>
      <c r="G681" s="87"/>
      <c r="H681" s="87"/>
      <c r="I681" s="11"/>
    </row>
    <row r="682" spans="1:9" s="2" customFormat="1" x14ac:dyDescent="0.2">
      <c r="A682" s="13"/>
      <c r="B682" s="13"/>
      <c r="C682" s="12"/>
      <c r="D682" s="91"/>
      <c r="E682" s="91"/>
      <c r="F682" s="11"/>
      <c r="G682" s="87"/>
      <c r="H682" s="87"/>
      <c r="I682" s="11"/>
    </row>
    <row r="683" spans="1:9" s="2" customFormat="1" x14ac:dyDescent="0.2">
      <c r="A683" s="13"/>
      <c r="B683" s="13"/>
      <c r="C683" s="12"/>
      <c r="D683" s="91"/>
      <c r="E683" s="91"/>
      <c r="F683" s="11"/>
      <c r="G683" s="87"/>
      <c r="H683" s="87"/>
      <c r="I683" s="11"/>
    </row>
    <row r="684" spans="1:9" s="2" customFormat="1" x14ac:dyDescent="0.2">
      <c r="A684" s="13"/>
      <c r="B684" s="13"/>
      <c r="C684" s="12"/>
      <c r="D684" s="91"/>
      <c r="E684" s="91"/>
      <c r="F684" s="11"/>
      <c r="G684" s="87"/>
      <c r="H684" s="87"/>
      <c r="I684" s="11"/>
    </row>
    <row r="685" spans="1:9" s="2" customFormat="1" x14ac:dyDescent="0.2">
      <c r="A685" s="13"/>
      <c r="B685" s="13"/>
      <c r="C685" s="12"/>
      <c r="D685" s="91"/>
      <c r="E685" s="91"/>
      <c r="F685" s="11"/>
      <c r="G685" s="87"/>
      <c r="H685" s="87"/>
      <c r="I685" s="11"/>
    </row>
    <row r="686" spans="1:9" s="2" customFormat="1" x14ac:dyDescent="0.2">
      <c r="A686" s="13"/>
      <c r="B686" s="13"/>
      <c r="C686" s="12"/>
      <c r="D686" s="91"/>
      <c r="E686" s="91"/>
      <c r="F686" s="11"/>
      <c r="G686" s="87"/>
      <c r="H686" s="87"/>
      <c r="I686" s="11"/>
    </row>
    <row r="687" spans="1:9" s="2" customFormat="1" x14ac:dyDescent="0.2">
      <c r="A687" s="13"/>
      <c r="B687" s="13"/>
      <c r="C687" s="12"/>
      <c r="D687" s="91"/>
      <c r="E687" s="91"/>
      <c r="F687" s="11"/>
      <c r="G687" s="87"/>
      <c r="H687" s="87"/>
      <c r="I687" s="11"/>
    </row>
    <row r="688" spans="1:9" s="2" customFormat="1" x14ac:dyDescent="0.2">
      <c r="A688" s="13"/>
      <c r="B688" s="13"/>
      <c r="C688" s="12"/>
      <c r="D688" s="91"/>
      <c r="E688" s="91"/>
      <c r="F688" s="11"/>
      <c r="G688" s="87"/>
      <c r="H688" s="87"/>
      <c r="I688" s="11"/>
    </row>
    <row r="689" spans="1:9" s="2" customFormat="1" x14ac:dyDescent="0.2">
      <c r="A689" s="13"/>
      <c r="B689" s="13"/>
      <c r="C689" s="12"/>
      <c r="D689" s="91"/>
      <c r="E689" s="91"/>
      <c r="F689" s="11"/>
      <c r="G689" s="87"/>
      <c r="H689" s="87"/>
      <c r="I689" s="11"/>
    </row>
    <row r="690" spans="1:9" s="2" customFormat="1" x14ac:dyDescent="0.2">
      <c r="A690" s="13"/>
      <c r="B690" s="13"/>
      <c r="C690" s="12"/>
      <c r="D690" s="91"/>
      <c r="E690" s="91"/>
      <c r="F690" s="11"/>
      <c r="G690" s="87"/>
      <c r="H690" s="87"/>
      <c r="I690" s="11"/>
    </row>
    <row r="691" spans="1:9" s="2" customFormat="1" x14ac:dyDescent="0.2">
      <c r="A691" s="13"/>
      <c r="B691" s="13"/>
      <c r="C691" s="12"/>
      <c r="D691" s="91"/>
      <c r="E691" s="91"/>
      <c r="F691" s="11"/>
      <c r="G691" s="87"/>
      <c r="H691" s="87"/>
      <c r="I691" s="11"/>
    </row>
    <row r="692" spans="1:9" s="2" customFormat="1" x14ac:dyDescent="0.2">
      <c r="A692" s="13"/>
      <c r="B692" s="13"/>
      <c r="C692" s="12"/>
      <c r="D692" s="91"/>
      <c r="E692" s="91"/>
      <c r="F692" s="11"/>
      <c r="G692" s="87"/>
      <c r="H692" s="87"/>
      <c r="I692" s="11"/>
    </row>
    <row r="693" spans="1:9" s="2" customFormat="1" x14ac:dyDescent="0.2">
      <c r="A693" s="13"/>
      <c r="B693" s="13"/>
      <c r="C693" s="12"/>
      <c r="D693" s="91"/>
      <c r="E693" s="91"/>
      <c r="F693" s="11"/>
      <c r="G693" s="87"/>
      <c r="H693" s="87"/>
      <c r="I693" s="11"/>
    </row>
    <row r="694" spans="1:9" s="2" customFormat="1" x14ac:dyDescent="0.2">
      <c r="A694" s="13"/>
      <c r="B694" s="13"/>
      <c r="C694" s="12"/>
      <c r="D694" s="91"/>
      <c r="E694" s="91"/>
      <c r="F694" s="11"/>
      <c r="G694" s="87"/>
      <c r="H694" s="87"/>
      <c r="I694" s="11"/>
    </row>
    <row r="695" spans="1:9" s="2" customFormat="1" x14ac:dyDescent="0.2">
      <c r="A695" s="13"/>
      <c r="B695" s="13"/>
      <c r="C695" s="12"/>
      <c r="D695" s="91"/>
      <c r="E695" s="91"/>
      <c r="F695" s="11"/>
      <c r="G695" s="87"/>
      <c r="H695" s="87"/>
      <c r="I695" s="11"/>
    </row>
    <row r="696" spans="1:9" s="2" customFormat="1" x14ac:dyDescent="0.2">
      <c r="A696" s="13"/>
      <c r="B696" s="13"/>
      <c r="C696" s="12"/>
      <c r="D696" s="91"/>
      <c r="E696" s="91"/>
      <c r="F696" s="11"/>
      <c r="G696" s="87"/>
      <c r="H696" s="87"/>
      <c r="I696" s="11"/>
    </row>
    <row r="697" spans="1:9" s="2" customFormat="1" x14ac:dyDescent="0.2">
      <c r="A697" s="13"/>
      <c r="B697" s="13"/>
      <c r="C697" s="12"/>
      <c r="D697" s="91"/>
      <c r="E697" s="91"/>
      <c r="F697" s="11"/>
      <c r="G697" s="87"/>
      <c r="H697" s="87"/>
      <c r="I697" s="11"/>
    </row>
    <row r="698" spans="1:9" s="2" customFormat="1" x14ac:dyDescent="0.2">
      <c r="A698" s="13"/>
      <c r="B698" s="13"/>
      <c r="C698" s="12"/>
      <c r="D698" s="91"/>
      <c r="E698" s="91"/>
      <c r="F698" s="11"/>
      <c r="G698" s="87"/>
      <c r="H698" s="87"/>
      <c r="I698" s="11"/>
    </row>
    <row r="699" spans="1:9" s="2" customFormat="1" x14ac:dyDescent="0.2">
      <c r="A699" s="13"/>
      <c r="B699" s="13"/>
      <c r="C699" s="12"/>
      <c r="D699" s="91"/>
      <c r="E699" s="91"/>
      <c r="F699" s="11"/>
      <c r="G699" s="87"/>
      <c r="H699" s="87"/>
      <c r="I699" s="11"/>
    </row>
    <row r="700" spans="1:9" s="2" customFormat="1" x14ac:dyDescent="0.2">
      <c r="A700" s="13"/>
      <c r="B700" s="13"/>
      <c r="C700" s="12"/>
      <c r="D700" s="91"/>
      <c r="E700" s="91"/>
      <c r="F700" s="11"/>
      <c r="G700" s="87"/>
      <c r="H700" s="87"/>
      <c r="I700" s="11"/>
    </row>
    <row r="701" spans="1:9" s="2" customFormat="1" x14ac:dyDescent="0.2">
      <c r="A701" s="13"/>
      <c r="B701" s="13"/>
      <c r="C701" s="12"/>
      <c r="D701" s="91"/>
      <c r="E701" s="91"/>
      <c r="F701" s="11"/>
      <c r="G701" s="87"/>
      <c r="H701" s="87"/>
      <c r="I701" s="11"/>
    </row>
    <row r="702" spans="1:9" s="2" customFormat="1" x14ac:dyDescent="0.2">
      <c r="A702" s="13"/>
      <c r="B702" s="13"/>
      <c r="C702" s="12"/>
      <c r="D702" s="91"/>
      <c r="E702" s="91"/>
      <c r="F702" s="11"/>
      <c r="G702" s="87"/>
      <c r="H702" s="87"/>
      <c r="I702" s="11"/>
    </row>
    <row r="703" spans="1:9" s="2" customFormat="1" x14ac:dyDescent="0.2">
      <c r="A703" s="13"/>
      <c r="B703" s="13"/>
      <c r="C703" s="12"/>
      <c r="D703" s="91"/>
      <c r="E703" s="91"/>
      <c r="F703" s="11"/>
      <c r="G703" s="87"/>
      <c r="H703" s="87"/>
      <c r="I703" s="11"/>
    </row>
    <row r="704" spans="1:9" s="2" customFormat="1" x14ac:dyDescent="0.2">
      <c r="A704" s="13"/>
      <c r="B704" s="13"/>
      <c r="C704" s="12"/>
      <c r="D704" s="91"/>
      <c r="E704" s="91"/>
      <c r="F704" s="11"/>
      <c r="G704" s="87"/>
      <c r="H704" s="87"/>
      <c r="I704" s="11"/>
    </row>
    <row r="705" spans="1:9" s="2" customFormat="1" x14ac:dyDescent="0.2">
      <c r="A705" s="13"/>
      <c r="B705" s="13"/>
      <c r="C705" s="12"/>
      <c r="D705" s="91"/>
      <c r="E705" s="91"/>
      <c r="F705" s="11"/>
      <c r="G705" s="87"/>
      <c r="H705" s="87"/>
      <c r="I705" s="11"/>
    </row>
    <row r="706" spans="1:9" s="2" customFormat="1" x14ac:dyDescent="0.2">
      <c r="A706" s="13"/>
      <c r="B706" s="13"/>
      <c r="C706" s="12"/>
      <c r="D706" s="91"/>
      <c r="E706" s="91"/>
      <c r="F706" s="11"/>
      <c r="G706" s="87"/>
      <c r="H706" s="87"/>
      <c r="I706" s="11"/>
    </row>
    <row r="707" spans="1:9" s="2" customFormat="1" x14ac:dyDescent="0.2">
      <c r="A707" s="13"/>
      <c r="B707" s="13"/>
      <c r="C707" s="12"/>
      <c r="D707" s="91"/>
      <c r="E707" s="91"/>
      <c r="F707" s="11"/>
      <c r="G707" s="87"/>
      <c r="H707" s="87"/>
      <c r="I707" s="11"/>
    </row>
    <row r="708" spans="1:9" s="2" customFormat="1" x14ac:dyDescent="0.2">
      <c r="A708" s="13"/>
      <c r="B708" s="13"/>
      <c r="C708" s="12"/>
      <c r="D708" s="91"/>
      <c r="E708" s="91"/>
      <c r="F708" s="11"/>
      <c r="G708" s="87"/>
      <c r="H708" s="87"/>
      <c r="I708" s="11"/>
    </row>
    <row r="709" spans="1:9" s="2" customFormat="1" x14ac:dyDescent="0.2">
      <c r="A709" s="13"/>
      <c r="B709" s="13"/>
      <c r="C709" s="12"/>
      <c r="D709" s="91"/>
      <c r="E709" s="91"/>
      <c r="F709" s="11"/>
      <c r="G709" s="87"/>
      <c r="H709" s="87"/>
      <c r="I709" s="11"/>
    </row>
    <row r="710" spans="1:9" s="2" customFormat="1" x14ac:dyDescent="0.2">
      <c r="A710" s="13"/>
      <c r="B710" s="13"/>
      <c r="C710" s="12"/>
      <c r="D710" s="91"/>
      <c r="E710" s="91"/>
      <c r="F710" s="11"/>
      <c r="G710" s="87"/>
      <c r="H710" s="87"/>
      <c r="I710" s="11"/>
    </row>
    <row r="711" spans="1:9" s="2" customFormat="1" x14ac:dyDescent="0.2">
      <c r="A711" s="13"/>
      <c r="B711" s="13"/>
      <c r="C711" s="12"/>
      <c r="D711" s="91"/>
      <c r="E711" s="91"/>
      <c r="F711" s="11"/>
      <c r="G711" s="87"/>
      <c r="H711" s="87"/>
      <c r="I711" s="11"/>
    </row>
    <row r="712" spans="1:9" s="2" customFormat="1" x14ac:dyDescent="0.2">
      <c r="A712" s="13"/>
      <c r="B712" s="13"/>
      <c r="C712" s="12"/>
      <c r="D712" s="91"/>
      <c r="E712" s="91"/>
      <c r="F712" s="11"/>
      <c r="G712" s="87"/>
      <c r="H712" s="87"/>
      <c r="I712" s="11"/>
    </row>
    <row r="713" spans="1:9" s="2" customFormat="1" x14ac:dyDescent="0.2">
      <c r="A713" s="13"/>
      <c r="B713" s="13"/>
      <c r="C713" s="12"/>
      <c r="D713" s="91"/>
      <c r="E713" s="91"/>
      <c r="F713" s="11"/>
      <c r="G713" s="87"/>
      <c r="H713" s="87"/>
      <c r="I713" s="11"/>
    </row>
    <row r="714" spans="1:9" s="2" customFormat="1" x14ac:dyDescent="0.2">
      <c r="A714" s="13"/>
      <c r="B714" s="13"/>
      <c r="C714" s="12"/>
      <c r="D714" s="91"/>
      <c r="E714" s="91"/>
      <c r="F714" s="11"/>
      <c r="G714" s="87"/>
      <c r="H714" s="87"/>
      <c r="I714" s="11"/>
    </row>
    <row r="715" spans="1:9" s="2" customFormat="1" x14ac:dyDescent="0.2">
      <c r="A715" s="13"/>
      <c r="B715" s="13"/>
      <c r="C715" s="12"/>
      <c r="D715" s="91"/>
      <c r="E715" s="91"/>
      <c r="F715" s="11"/>
      <c r="G715" s="87"/>
      <c r="H715" s="87"/>
      <c r="I715" s="11"/>
    </row>
    <row r="716" spans="1:9" s="2" customFormat="1" x14ac:dyDescent="0.2">
      <c r="A716" s="13"/>
      <c r="B716" s="13"/>
      <c r="C716" s="12"/>
      <c r="D716" s="91"/>
      <c r="E716" s="91"/>
      <c r="F716" s="11"/>
      <c r="G716" s="87"/>
      <c r="H716" s="87"/>
      <c r="I716" s="11"/>
    </row>
    <row r="717" spans="1:9" s="2" customFormat="1" x14ac:dyDescent="0.2">
      <c r="A717" s="13"/>
      <c r="B717" s="13"/>
      <c r="C717" s="12"/>
      <c r="D717" s="91"/>
      <c r="E717" s="91"/>
      <c r="F717" s="11"/>
      <c r="G717" s="87"/>
      <c r="H717" s="87"/>
      <c r="I717" s="11"/>
    </row>
    <row r="718" spans="1:9" s="2" customFormat="1" x14ac:dyDescent="0.2">
      <c r="A718" s="13"/>
      <c r="B718" s="13"/>
      <c r="C718" s="12"/>
      <c r="D718" s="91"/>
      <c r="E718" s="91"/>
      <c r="F718" s="11"/>
      <c r="G718" s="87"/>
      <c r="H718" s="87"/>
      <c r="I718" s="11"/>
    </row>
    <row r="719" spans="1:9" s="2" customFormat="1" x14ac:dyDescent="0.2">
      <c r="A719" s="13"/>
      <c r="B719" s="13"/>
      <c r="C719" s="12"/>
      <c r="D719" s="91"/>
      <c r="E719" s="91"/>
      <c r="F719" s="11"/>
      <c r="G719" s="87"/>
      <c r="H719" s="87"/>
      <c r="I719" s="11"/>
    </row>
    <row r="720" spans="1:9" s="2" customFormat="1" x14ac:dyDescent="0.2">
      <c r="A720" s="13"/>
      <c r="B720" s="13"/>
      <c r="C720" s="12"/>
      <c r="D720" s="91"/>
      <c r="E720" s="91"/>
      <c r="F720" s="11"/>
      <c r="G720" s="87"/>
      <c r="H720" s="87"/>
      <c r="I720" s="11"/>
    </row>
    <row r="721" spans="1:9" s="2" customFormat="1" x14ac:dyDescent="0.2">
      <c r="A721" s="13"/>
      <c r="B721" s="13"/>
      <c r="C721" s="12"/>
      <c r="D721" s="91"/>
      <c r="E721" s="91"/>
      <c r="F721" s="11"/>
      <c r="G721" s="87"/>
      <c r="H721" s="87"/>
      <c r="I721" s="11"/>
    </row>
    <row r="722" spans="1:9" s="2" customFormat="1" x14ac:dyDescent="0.2">
      <c r="A722" s="13"/>
      <c r="B722" s="13"/>
      <c r="C722" s="12"/>
      <c r="D722" s="91"/>
      <c r="E722" s="91"/>
      <c r="F722" s="11"/>
      <c r="G722" s="87"/>
      <c r="H722" s="87"/>
      <c r="I722" s="11"/>
    </row>
    <row r="723" spans="1:9" s="2" customFormat="1" x14ac:dyDescent="0.2">
      <c r="A723" s="13"/>
      <c r="B723" s="13"/>
      <c r="C723" s="12"/>
      <c r="D723" s="91"/>
      <c r="E723" s="91"/>
      <c r="F723" s="11"/>
      <c r="G723" s="87"/>
      <c r="H723" s="87"/>
      <c r="I723" s="11"/>
    </row>
    <row r="724" spans="1:9" s="2" customFormat="1" x14ac:dyDescent="0.2">
      <c r="A724" s="13"/>
      <c r="B724" s="13"/>
      <c r="C724" s="12"/>
      <c r="D724" s="91"/>
      <c r="E724" s="91"/>
      <c r="F724" s="11"/>
      <c r="G724" s="87"/>
      <c r="H724" s="87"/>
      <c r="I724" s="11"/>
    </row>
    <row r="725" spans="1:9" s="2" customFormat="1" x14ac:dyDescent="0.2">
      <c r="A725" s="13"/>
      <c r="B725" s="13"/>
      <c r="C725" s="12"/>
      <c r="D725" s="91"/>
      <c r="E725" s="91"/>
      <c r="F725" s="11"/>
      <c r="G725" s="87"/>
      <c r="H725" s="87"/>
      <c r="I725" s="11"/>
    </row>
    <row r="726" spans="1:9" s="2" customFormat="1" x14ac:dyDescent="0.2">
      <c r="A726" s="13"/>
      <c r="B726" s="13"/>
      <c r="C726" s="12"/>
      <c r="D726" s="91"/>
      <c r="E726" s="91"/>
      <c r="F726" s="11"/>
      <c r="G726" s="87"/>
      <c r="H726" s="87"/>
      <c r="I726" s="11"/>
    </row>
    <row r="727" spans="1:9" s="2" customFormat="1" x14ac:dyDescent="0.2">
      <c r="A727" s="13"/>
      <c r="B727" s="13"/>
      <c r="C727" s="12"/>
      <c r="D727" s="91"/>
      <c r="E727" s="91"/>
      <c r="F727" s="11"/>
      <c r="G727" s="87"/>
      <c r="H727" s="87"/>
      <c r="I727" s="11"/>
    </row>
    <row r="728" spans="1:9" s="2" customFormat="1" x14ac:dyDescent="0.2">
      <c r="A728" s="13"/>
      <c r="B728" s="13"/>
      <c r="C728" s="12"/>
      <c r="D728" s="91"/>
      <c r="E728" s="91"/>
      <c r="F728" s="11"/>
      <c r="G728" s="87"/>
      <c r="H728" s="87"/>
      <c r="I728" s="11"/>
    </row>
    <row r="729" spans="1:9" s="2" customFormat="1" x14ac:dyDescent="0.2">
      <c r="A729" s="13"/>
      <c r="B729" s="13"/>
      <c r="C729" s="12"/>
      <c r="D729" s="91"/>
      <c r="E729" s="91"/>
      <c r="F729" s="11"/>
      <c r="G729" s="87"/>
      <c r="H729" s="87"/>
      <c r="I729" s="11"/>
    </row>
    <row r="730" spans="1:9" s="2" customFormat="1" x14ac:dyDescent="0.2">
      <c r="A730" s="13"/>
      <c r="B730" s="13"/>
      <c r="C730" s="12"/>
      <c r="D730" s="91"/>
      <c r="E730" s="91"/>
      <c r="F730" s="11"/>
      <c r="G730" s="87"/>
      <c r="H730" s="87"/>
      <c r="I730" s="11"/>
    </row>
    <row r="731" spans="1:9" s="2" customFormat="1" x14ac:dyDescent="0.2">
      <c r="A731" s="13"/>
      <c r="B731" s="13"/>
      <c r="C731" s="12"/>
      <c r="D731" s="91"/>
      <c r="E731" s="91"/>
      <c r="F731" s="11"/>
      <c r="G731" s="87"/>
      <c r="H731" s="87"/>
      <c r="I731" s="11"/>
    </row>
    <row r="732" spans="1:9" s="2" customFormat="1" x14ac:dyDescent="0.2">
      <c r="A732" s="13"/>
      <c r="B732" s="13"/>
      <c r="C732" s="12"/>
      <c r="D732" s="91"/>
      <c r="E732" s="91"/>
      <c r="F732" s="11"/>
      <c r="G732" s="87"/>
      <c r="H732" s="87"/>
      <c r="I732" s="11"/>
    </row>
    <row r="733" spans="1:9" s="2" customFormat="1" x14ac:dyDescent="0.2">
      <c r="A733" s="13"/>
      <c r="B733" s="13"/>
      <c r="C733" s="12"/>
      <c r="D733" s="91"/>
      <c r="E733" s="91"/>
      <c r="F733" s="11"/>
      <c r="G733" s="87"/>
      <c r="H733" s="87"/>
      <c r="I733" s="11"/>
    </row>
    <row r="734" spans="1:9" s="2" customFormat="1" x14ac:dyDescent="0.2">
      <c r="A734" s="13"/>
      <c r="B734" s="13"/>
      <c r="C734" s="12"/>
      <c r="D734" s="91"/>
      <c r="E734" s="91"/>
      <c r="F734" s="11"/>
      <c r="G734" s="87"/>
      <c r="H734" s="87"/>
      <c r="I734" s="11"/>
    </row>
    <row r="735" spans="1:9" s="2" customFormat="1" x14ac:dyDescent="0.2">
      <c r="A735" s="13"/>
      <c r="B735" s="13"/>
      <c r="C735" s="12"/>
      <c r="D735" s="91"/>
      <c r="E735" s="91"/>
      <c r="F735" s="11"/>
      <c r="G735" s="87"/>
      <c r="H735" s="87"/>
      <c r="I735" s="11"/>
    </row>
    <row r="736" spans="1:9" s="2" customFormat="1" x14ac:dyDescent="0.2">
      <c r="A736" s="13"/>
      <c r="B736" s="13"/>
      <c r="C736" s="12"/>
      <c r="D736" s="91"/>
      <c r="E736" s="91"/>
      <c r="F736" s="11"/>
      <c r="G736" s="87"/>
      <c r="H736" s="87"/>
      <c r="I736" s="11"/>
    </row>
    <row r="737" spans="1:9" s="2" customFormat="1" x14ac:dyDescent="0.2">
      <c r="A737" s="13"/>
      <c r="B737" s="13"/>
      <c r="C737" s="12"/>
      <c r="D737" s="91"/>
      <c r="E737" s="91"/>
      <c r="F737" s="11"/>
      <c r="G737" s="87"/>
      <c r="H737" s="87"/>
      <c r="I737" s="11"/>
    </row>
    <row r="738" spans="1:9" s="2" customFormat="1" x14ac:dyDescent="0.2">
      <c r="A738" s="13"/>
      <c r="B738" s="13"/>
      <c r="C738" s="12"/>
      <c r="D738" s="91"/>
      <c r="E738" s="91"/>
      <c r="F738" s="11"/>
      <c r="G738" s="87"/>
      <c r="H738" s="87"/>
      <c r="I738" s="11"/>
    </row>
    <row r="739" spans="1:9" s="2" customFormat="1" x14ac:dyDescent="0.2">
      <c r="A739" s="13"/>
      <c r="B739" s="13"/>
      <c r="C739" s="12"/>
      <c r="D739" s="91"/>
      <c r="E739" s="91"/>
      <c r="F739" s="11"/>
      <c r="G739" s="87"/>
      <c r="H739" s="87"/>
      <c r="I739" s="11"/>
    </row>
    <row r="740" spans="1:9" s="2" customFormat="1" x14ac:dyDescent="0.2">
      <c r="A740" s="13"/>
      <c r="B740" s="13"/>
      <c r="C740" s="12"/>
      <c r="D740" s="91"/>
      <c r="E740" s="91"/>
      <c r="F740" s="11"/>
      <c r="G740" s="87"/>
      <c r="H740" s="87"/>
      <c r="I740" s="11"/>
    </row>
    <row r="741" spans="1:9" s="2" customFormat="1" x14ac:dyDescent="0.2">
      <c r="A741" s="13"/>
      <c r="B741" s="13"/>
      <c r="C741" s="12"/>
      <c r="D741" s="91"/>
      <c r="E741" s="91"/>
      <c r="F741" s="11"/>
      <c r="G741" s="87"/>
      <c r="H741" s="87"/>
      <c r="I741" s="11"/>
    </row>
    <row r="742" spans="1:9" s="2" customFormat="1" x14ac:dyDescent="0.2">
      <c r="A742" s="13"/>
      <c r="B742" s="13"/>
      <c r="C742" s="12"/>
      <c r="D742" s="91"/>
      <c r="E742" s="91"/>
      <c r="F742" s="11"/>
      <c r="G742" s="87"/>
      <c r="H742" s="87"/>
      <c r="I742" s="11"/>
    </row>
    <row r="743" spans="1:9" s="2" customFormat="1" x14ac:dyDescent="0.2">
      <c r="A743" s="13"/>
      <c r="B743" s="13"/>
      <c r="C743" s="12"/>
      <c r="D743" s="91"/>
      <c r="E743" s="91"/>
      <c r="F743" s="11"/>
      <c r="G743" s="87"/>
      <c r="H743" s="87"/>
      <c r="I743" s="11"/>
    </row>
    <row r="744" spans="1:9" s="2" customFormat="1" x14ac:dyDescent="0.2">
      <c r="A744" s="13"/>
      <c r="B744" s="13"/>
      <c r="C744" s="12"/>
      <c r="D744" s="91"/>
      <c r="E744" s="91"/>
      <c r="F744" s="11"/>
      <c r="G744" s="87"/>
      <c r="H744" s="87"/>
      <c r="I744" s="11"/>
    </row>
    <row r="745" spans="1:9" s="2" customFormat="1" x14ac:dyDescent="0.2">
      <c r="A745" s="13"/>
      <c r="B745" s="13"/>
      <c r="C745" s="12"/>
      <c r="D745" s="91"/>
      <c r="E745" s="91"/>
      <c r="F745" s="11"/>
      <c r="G745" s="87"/>
      <c r="H745" s="87"/>
      <c r="I745" s="11"/>
    </row>
    <row r="746" spans="1:9" s="2" customFormat="1" x14ac:dyDescent="0.2">
      <c r="A746" s="13"/>
      <c r="B746" s="13"/>
      <c r="C746" s="12"/>
      <c r="D746" s="91"/>
      <c r="E746" s="91"/>
      <c r="F746" s="11"/>
      <c r="G746" s="87"/>
      <c r="H746" s="87"/>
      <c r="I746" s="11"/>
    </row>
    <row r="747" spans="1:9" s="2" customFormat="1" x14ac:dyDescent="0.2">
      <c r="A747" s="13"/>
      <c r="B747" s="13"/>
      <c r="C747" s="12"/>
      <c r="D747" s="91"/>
      <c r="E747" s="91"/>
      <c r="F747" s="11"/>
      <c r="G747" s="87"/>
      <c r="H747" s="87"/>
      <c r="I747" s="11"/>
    </row>
    <row r="748" spans="1:9" s="2" customFormat="1" x14ac:dyDescent="0.2">
      <c r="A748" s="13"/>
      <c r="B748" s="13"/>
      <c r="C748" s="12"/>
      <c r="D748" s="91"/>
      <c r="E748" s="91"/>
      <c r="F748" s="11"/>
      <c r="G748" s="87"/>
      <c r="H748" s="87"/>
      <c r="I748" s="11"/>
    </row>
    <row r="749" spans="1:9" s="2" customFormat="1" x14ac:dyDescent="0.2">
      <c r="A749" s="13"/>
      <c r="B749" s="13"/>
      <c r="C749" s="12"/>
      <c r="D749" s="91"/>
      <c r="E749" s="91"/>
      <c r="F749" s="11"/>
      <c r="G749" s="87"/>
      <c r="H749" s="87"/>
      <c r="I749" s="11"/>
    </row>
    <row r="750" spans="1:9" s="2" customFormat="1" x14ac:dyDescent="0.2">
      <c r="A750" s="13"/>
      <c r="B750" s="13"/>
      <c r="C750" s="12"/>
      <c r="D750" s="91"/>
      <c r="E750" s="91"/>
      <c r="F750" s="11"/>
      <c r="G750" s="87"/>
      <c r="H750" s="87"/>
      <c r="I750" s="11"/>
    </row>
    <row r="751" spans="1:9" s="2" customFormat="1" x14ac:dyDescent="0.2">
      <c r="A751" s="13"/>
      <c r="B751" s="13"/>
      <c r="C751" s="12"/>
      <c r="D751" s="91"/>
      <c r="E751" s="91"/>
      <c r="F751" s="11"/>
      <c r="G751" s="87"/>
      <c r="H751" s="87"/>
      <c r="I751" s="11"/>
    </row>
    <row r="752" spans="1:9" s="2" customFormat="1" x14ac:dyDescent="0.2">
      <c r="A752" s="13"/>
      <c r="B752" s="13"/>
      <c r="C752" s="12"/>
      <c r="D752" s="91"/>
      <c r="E752" s="91"/>
      <c r="F752" s="11"/>
      <c r="G752" s="87"/>
      <c r="H752" s="87"/>
      <c r="I752" s="11"/>
    </row>
    <row r="753" spans="1:9" s="2" customFormat="1" x14ac:dyDescent="0.2">
      <c r="A753" s="13"/>
      <c r="B753" s="13"/>
      <c r="C753" s="12"/>
      <c r="D753" s="91"/>
      <c r="E753" s="91"/>
      <c r="F753" s="11"/>
      <c r="G753" s="87"/>
      <c r="H753" s="87"/>
      <c r="I753" s="11"/>
    </row>
    <row r="754" spans="1:9" s="2" customFormat="1" x14ac:dyDescent="0.2">
      <c r="A754" s="13"/>
      <c r="B754" s="13"/>
      <c r="C754" s="12"/>
      <c r="D754" s="91"/>
      <c r="E754" s="91"/>
      <c r="F754" s="11"/>
      <c r="G754" s="87"/>
      <c r="H754" s="87"/>
      <c r="I754" s="11"/>
    </row>
    <row r="755" spans="1:9" s="2" customFormat="1" x14ac:dyDescent="0.2">
      <c r="A755" s="13"/>
      <c r="B755" s="13"/>
      <c r="C755" s="12"/>
      <c r="D755" s="91"/>
      <c r="E755" s="91"/>
      <c r="F755" s="11"/>
      <c r="G755" s="87"/>
      <c r="H755" s="87"/>
      <c r="I755" s="11"/>
    </row>
    <row r="756" spans="1:9" s="2" customFormat="1" x14ac:dyDescent="0.2">
      <c r="A756" s="13"/>
      <c r="B756" s="13"/>
      <c r="C756" s="12"/>
      <c r="D756" s="91"/>
      <c r="E756" s="91"/>
      <c r="F756" s="11"/>
      <c r="G756" s="87"/>
      <c r="H756" s="87"/>
      <c r="I756" s="11"/>
    </row>
    <row r="757" spans="1:9" s="2" customFormat="1" x14ac:dyDescent="0.2">
      <c r="A757" s="13"/>
      <c r="B757" s="13"/>
      <c r="C757" s="12"/>
      <c r="D757" s="91"/>
      <c r="E757" s="91"/>
      <c r="F757" s="11"/>
      <c r="G757" s="87"/>
      <c r="H757" s="87"/>
      <c r="I757" s="11"/>
    </row>
    <row r="758" spans="1:9" s="2" customFormat="1" x14ac:dyDescent="0.2">
      <c r="A758" s="13"/>
      <c r="B758" s="13"/>
      <c r="C758" s="12"/>
      <c r="D758" s="91"/>
      <c r="E758" s="91"/>
      <c r="F758" s="11"/>
      <c r="G758" s="87"/>
      <c r="H758" s="87"/>
      <c r="I758" s="11"/>
    </row>
    <row r="759" spans="1:9" s="2" customFormat="1" x14ac:dyDescent="0.2">
      <c r="A759" s="13"/>
      <c r="B759" s="13"/>
      <c r="C759" s="12"/>
      <c r="D759" s="91"/>
      <c r="E759" s="91"/>
      <c r="F759" s="11"/>
      <c r="G759" s="87"/>
      <c r="H759" s="87"/>
      <c r="I759" s="11"/>
    </row>
    <row r="760" spans="1:9" s="2" customFormat="1" x14ac:dyDescent="0.2">
      <c r="A760" s="13"/>
      <c r="B760" s="13"/>
      <c r="C760" s="12"/>
      <c r="D760" s="91"/>
      <c r="E760" s="91"/>
      <c r="F760" s="11"/>
      <c r="G760" s="87"/>
      <c r="H760" s="87"/>
      <c r="I760" s="11"/>
    </row>
    <row r="761" spans="1:9" s="2" customFormat="1" x14ac:dyDescent="0.2">
      <c r="A761" s="13"/>
      <c r="B761" s="13"/>
      <c r="C761" s="12"/>
      <c r="D761" s="91"/>
      <c r="E761" s="91"/>
      <c r="F761" s="11"/>
      <c r="G761" s="87"/>
      <c r="H761" s="87"/>
      <c r="I761" s="11"/>
    </row>
    <row r="762" spans="1:9" s="2" customFormat="1" x14ac:dyDescent="0.2">
      <c r="A762" s="13"/>
      <c r="B762" s="13"/>
      <c r="C762" s="12"/>
      <c r="D762" s="91"/>
      <c r="E762" s="91"/>
      <c r="F762" s="11"/>
      <c r="G762" s="87"/>
      <c r="H762" s="87"/>
      <c r="I762" s="11"/>
    </row>
    <row r="763" spans="1:9" s="2" customFormat="1" x14ac:dyDescent="0.2">
      <c r="A763" s="13"/>
      <c r="B763" s="13"/>
      <c r="C763" s="12"/>
      <c r="D763" s="91"/>
      <c r="E763" s="91"/>
      <c r="F763" s="11"/>
      <c r="G763" s="87"/>
      <c r="H763" s="87"/>
      <c r="I763" s="11"/>
    </row>
    <row r="764" spans="1:9" s="2" customFormat="1" x14ac:dyDescent="0.2">
      <c r="A764" s="13"/>
      <c r="B764" s="13"/>
      <c r="C764" s="12"/>
      <c r="D764" s="91"/>
      <c r="E764" s="91"/>
      <c r="F764" s="11"/>
      <c r="G764" s="87"/>
      <c r="H764" s="87"/>
      <c r="I764" s="11"/>
    </row>
    <row r="765" spans="1:9" s="2" customFormat="1" x14ac:dyDescent="0.2">
      <c r="A765" s="13"/>
      <c r="B765" s="13"/>
      <c r="C765" s="12"/>
      <c r="D765" s="91"/>
      <c r="E765" s="91"/>
      <c r="F765" s="11"/>
      <c r="G765" s="87"/>
      <c r="H765" s="87"/>
      <c r="I765" s="11"/>
    </row>
    <row r="766" spans="1:9" s="2" customFormat="1" x14ac:dyDescent="0.2">
      <c r="A766" s="13"/>
      <c r="B766" s="13"/>
      <c r="C766" s="12"/>
      <c r="D766" s="91"/>
      <c r="E766" s="91"/>
      <c r="F766" s="11"/>
      <c r="G766" s="87"/>
      <c r="H766" s="87"/>
      <c r="I766" s="11"/>
    </row>
    <row r="767" spans="1:9" s="2" customFormat="1" x14ac:dyDescent="0.2">
      <c r="A767" s="13"/>
      <c r="B767" s="13"/>
      <c r="C767" s="12"/>
      <c r="D767" s="91"/>
      <c r="E767" s="91"/>
      <c r="F767" s="11"/>
      <c r="G767" s="87"/>
      <c r="H767" s="87"/>
      <c r="I767" s="11"/>
    </row>
    <row r="768" spans="1:9" s="2" customFormat="1" x14ac:dyDescent="0.2">
      <c r="A768" s="13"/>
      <c r="B768" s="13"/>
      <c r="C768" s="12"/>
      <c r="D768" s="91"/>
      <c r="E768" s="91"/>
      <c r="F768" s="11"/>
      <c r="G768" s="87"/>
      <c r="H768" s="87"/>
      <c r="I768" s="11"/>
    </row>
    <row r="769" spans="1:9" s="2" customFormat="1" x14ac:dyDescent="0.2">
      <c r="A769" s="13"/>
      <c r="B769" s="13"/>
      <c r="C769" s="12"/>
      <c r="D769" s="91"/>
      <c r="E769" s="91"/>
      <c r="F769" s="11"/>
      <c r="G769" s="87"/>
      <c r="H769" s="87"/>
      <c r="I769" s="11"/>
    </row>
    <row r="770" spans="1:9" s="2" customFormat="1" x14ac:dyDescent="0.2">
      <c r="A770" s="13"/>
      <c r="B770" s="13"/>
      <c r="C770" s="12"/>
      <c r="D770" s="91"/>
      <c r="E770" s="91"/>
      <c r="F770" s="11"/>
      <c r="G770" s="87"/>
      <c r="H770" s="87"/>
      <c r="I770" s="11"/>
    </row>
    <row r="771" spans="1:9" s="2" customFormat="1" x14ac:dyDescent="0.2">
      <c r="A771" s="13"/>
      <c r="B771" s="13"/>
      <c r="C771" s="12"/>
      <c r="D771" s="91"/>
      <c r="E771" s="91"/>
      <c r="F771" s="11"/>
      <c r="G771" s="87"/>
      <c r="H771" s="87"/>
      <c r="I771" s="11"/>
    </row>
    <row r="772" spans="1:9" s="2" customFormat="1" x14ac:dyDescent="0.2">
      <c r="A772" s="13"/>
      <c r="B772" s="13"/>
      <c r="C772" s="12"/>
      <c r="D772" s="91"/>
      <c r="E772" s="91"/>
      <c r="F772" s="11"/>
      <c r="G772" s="87"/>
      <c r="H772" s="87"/>
      <c r="I772" s="11"/>
    </row>
    <row r="773" spans="1:9" s="2" customFormat="1" x14ac:dyDescent="0.2">
      <c r="A773" s="13"/>
      <c r="B773" s="13"/>
      <c r="C773" s="12"/>
      <c r="D773" s="91"/>
      <c r="E773" s="91"/>
      <c r="F773" s="11"/>
      <c r="G773" s="87"/>
      <c r="H773" s="87"/>
      <c r="I773" s="11"/>
    </row>
    <row r="774" spans="1:9" s="2" customFormat="1" x14ac:dyDescent="0.2">
      <c r="A774" s="13"/>
      <c r="B774" s="13"/>
      <c r="C774" s="12"/>
      <c r="D774" s="91"/>
      <c r="E774" s="91"/>
      <c r="F774" s="11"/>
      <c r="G774" s="87"/>
      <c r="H774" s="87"/>
      <c r="I774" s="11"/>
    </row>
    <row r="775" spans="1:9" s="2" customFormat="1" x14ac:dyDescent="0.2">
      <c r="A775" s="13"/>
      <c r="B775" s="13"/>
      <c r="C775" s="12"/>
      <c r="D775" s="91"/>
      <c r="E775" s="91"/>
      <c r="F775" s="11"/>
      <c r="G775" s="87"/>
      <c r="H775" s="87"/>
      <c r="I775" s="11"/>
    </row>
    <row r="776" spans="1:9" s="2" customFormat="1" x14ac:dyDescent="0.2">
      <c r="A776" s="13"/>
      <c r="B776" s="13"/>
      <c r="C776" s="12"/>
      <c r="D776" s="91"/>
      <c r="E776" s="91"/>
      <c r="F776" s="11"/>
      <c r="G776" s="87"/>
      <c r="H776" s="87"/>
      <c r="I776" s="11"/>
    </row>
    <row r="777" spans="1:9" s="2" customFormat="1" x14ac:dyDescent="0.2">
      <c r="A777" s="13"/>
      <c r="B777" s="13"/>
      <c r="C777" s="12"/>
      <c r="D777" s="91"/>
      <c r="E777" s="91"/>
      <c r="F777" s="11"/>
      <c r="G777" s="87"/>
      <c r="H777" s="87"/>
      <c r="I777" s="11"/>
    </row>
    <row r="778" spans="1:9" s="2" customFormat="1" x14ac:dyDescent="0.2">
      <c r="A778" s="13"/>
      <c r="B778" s="13"/>
      <c r="C778" s="12"/>
      <c r="D778" s="91"/>
      <c r="E778" s="91"/>
      <c r="F778" s="11"/>
      <c r="G778" s="87"/>
      <c r="H778" s="87"/>
      <c r="I778" s="11"/>
    </row>
    <row r="779" spans="1:9" s="2" customFormat="1" x14ac:dyDescent="0.2">
      <c r="A779" s="13"/>
      <c r="B779" s="13"/>
      <c r="C779" s="12"/>
      <c r="D779" s="91"/>
      <c r="E779" s="91"/>
      <c r="F779" s="11"/>
      <c r="G779" s="87"/>
      <c r="H779" s="87"/>
      <c r="I779" s="11"/>
    </row>
    <row r="780" spans="1:9" s="2" customFormat="1" x14ac:dyDescent="0.2">
      <c r="A780" s="13"/>
      <c r="B780" s="13"/>
      <c r="C780" s="12"/>
      <c r="D780" s="91"/>
      <c r="E780" s="91"/>
      <c r="F780" s="11"/>
      <c r="G780" s="87"/>
      <c r="H780" s="87"/>
      <c r="I780" s="11"/>
    </row>
    <row r="781" spans="1:9" s="2" customFormat="1" x14ac:dyDescent="0.2">
      <c r="A781" s="13"/>
      <c r="B781" s="13"/>
      <c r="C781" s="12"/>
      <c r="D781" s="91"/>
      <c r="E781" s="91"/>
      <c r="F781" s="11"/>
      <c r="G781" s="87"/>
      <c r="H781" s="87"/>
      <c r="I781" s="11"/>
    </row>
    <row r="782" spans="1:9" s="2" customFormat="1" x14ac:dyDescent="0.2">
      <c r="A782" s="13"/>
      <c r="B782" s="13"/>
      <c r="C782" s="12"/>
      <c r="D782" s="91"/>
      <c r="E782" s="91"/>
      <c r="F782" s="11"/>
      <c r="G782" s="87"/>
      <c r="H782" s="87"/>
      <c r="I782" s="11"/>
    </row>
    <row r="783" spans="1:9" s="2" customFormat="1" x14ac:dyDescent="0.2">
      <c r="A783" s="13"/>
      <c r="B783" s="13"/>
      <c r="C783" s="12"/>
      <c r="D783" s="91"/>
      <c r="E783" s="91"/>
      <c r="F783" s="11"/>
      <c r="G783" s="87"/>
      <c r="H783" s="87"/>
      <c r="I783" s="11"/>
    </row>
    <row r="784" spans="1:9" s="2" customFormat="1" x14ac:dyDescent="0.2">
      <c r="A784" s="13"/>
      <c r="B784" s="13"/>
      <c r="C784" s="12"/>
      <c r="D784" s="91"/>
      <c r="E784" s="91"/>
      <c r="F784" s="11"/>
      <c r="G784" s="87"/>
      <c r="H784" s="87"/>
      <c r="I784" s="11"/>
    </row>
    <row r="785" spans="1:9" s="2" customFormat="1" x14ac:dyDescent="0.2">
      <c r="A785" s="13"/>
      <c r="B785" s="13"/>
      <c r="C785" s="12"/>
      <c r="D785" s="91"/>
      <c r="E785" s="91"/>
      <c r="F785" s="11"/>
      <c r="G785" s="87"/>
      <c r="H785" s="87"/>
      <c r="I785" s="11"/>
    </row>
    <row r="786" spans="1:9" s="2" customFormat="1" x14ac:dyDescent="0.2">
      <c r="A786" s="13"/>
      <c r="B786" s="13"/>
      <c r="C786" s="12"/>
      <c r="D786" s="91"/>
      <c r="E786" s="91"/>
      <c r="F786" s="11"/>
      <c r="G786" s="87"/>
      <c r="H786" s="87"/>
      <c r="I786" s="11"/>
    </row>
    <row r="787" spans="1:9" s="2" customFormat="1" x14ac:dyDescent="0.2">
      <c r="A787" s="13"/>
      <c r="B787" s="13"/>
      <c r="C787" s="12"/>
      <c r="D787" s="91"/>
      <c r="E787" s="91"/>
      <c r="F787" s="11"/>
      <c r="G787" s="87"/>
      <c r="H787" s="87"/>
      <c r="I787" s="11"/>
    </row>
    <row r="788" spans="1:9" s="2" customFormat="1" x14ac:dyDescent="0.2">
      <c r="A788" s="13"/>
      <c r="B788" s="13"/>
      <c r="C788" s="12"/>
      <c r="D788" s="91"/>
      <c r="E788" s="91"/>
      <c r="F788" s="11"/>
      <c r="G788" s="87"/>
      <c r="H788" s="87"/>
      <c r="I788" s="11"/>
    </row>
    <row r="789" spans="1:9" s="2" customFormat="1" x14ac:dyDescent="0.2">
      <c r="A789" s="13"/>
      <c r="B789" s="13"/>
      <c r="C789" s="12"/>
      <c r="D789" s="91"/>
      <c r="E789" s="91"/>
      <c r="F789" s="11"/>
      <c r="G789" s="87"/>
      <c r="H789" s="87"/>
      <c r="I789" s="11"/>
    </row>
    <row r="790" spans="1:9" s="2" customFormat="1" x14ac:dyDescent="0.2">
      <c r="A790" s="13"/>
      <c r="B790" s="13"/>
      <c r="C790" s="12"/>
      <c r="D790" s="91"/>
      <c r="E790" s="91"/>
      <c r="F790" s="11"/>
      <c r="G790" s="87"/>
      <c r="H790" s="87"/>
      <c r="I790" s="11"/>
    </row>
    <row r="791" spans="1:9" s="2" customFormat="1" x14ac:dyDescent="0.2">
      <c r="A791" s="13"/>
      <c r="B791" s="13"/>
      <c r="C791" s="12"/>
      <c r="D791" s="91"/>
      <c r="E791" s="91"/>
      <c r="F791" s="11"/>
      <c r="G791" s="87"/>
      <c r="H791" s="87"/>
      <c r="I791" s="11"/>
    </row>
    <row r="792" spans="1:9" s="2" customFormat="1" x14ac:dyDescent="0.2">
      <c r="A792" s="13"/>
      <c r="B792" s="13"/>
      <c r="C792" s="12"/>
      <c r="D792" s="91"/>
      <c r="E792" s="91"/>
      <c r="F792" s="11"/>
      <c r="G792" s="87"/>
      <c r="H792" s="87"/>
      <c r="I792" s="11"/>
    </row>
    <row r="793" spans="1:9" s="2" customFormat="1" x14ac:dyDescent="0.2">
      <c r="A793" s="13"/>
      <c r="B793" s="13"/>
      <c r="C793" s="12"/>
      <c r="D793" s="91"/>
      <c r="E793" s="91"/>
      <c r="F793" s="11"/>
      <c r="G793" s="87"/>
      <c r="H793" s="87"/>
      <c r="I793" s="11"/>
    </row>
    <row r="794" spans="1:9" s="2" customFormat="1" x14ac:dyDescent="0.2">
      <c r="A794" s="13"/>
      <c r="B794" s="13"/>
      <c r="C794" s="12"/>
      <c r="D794" s="91"/>
      <c r="E794" s="91"/>
      <c r="F794" s="11"/>
      <c r="G794" s="87"/>
      <c r="H794" s="87"/>
      <c r="I794" s="11"/>
    </row>
    <row r="795" spans="1:9" s="2" customFormat="1" x14ac:dyDescent="0.2">
      <c r="A795" s="13"/>
      <c r="B795" s="13"/>
      <c r="C795" s="12"/>
      <c r="D795" s="91"/>
      <c r="E795" s="91"/>
      <c r="F795" s="11"/>
      <c r="G795" s="87"/>
      <c r="H795" s="87"/>
      <c r="I795" s="11"/>
    </row>
    <row r="796" spans="1:9" s="2" customFormat="1" x14ac:dyDescent="0.2">
      <c r="A796" s="13"/>
      <c r="B796" s="13"/>
      <c r="C796" s="12"/>
      <c r="D796" s="91"/>
      <c r="E796" s="91"/>
      <c r="F796" s="11"/>
      <c r="G796" s="87"/>
      <c r="H796" s="87"/>
      <c r="I796" s="11"/>
    </row>
    <row r="797" spans="1:9" s="2" customFormat="1" x14ac:dyDescent="0.2">
      <c r="A797" s="13"/>
      <c r="B797" s="13"/>
      <c r="C797" s="12"/>
      <c r="D797" s="91"/>
      <c r="E797" s="91"/>
      <c r="F797" s="11"/>
      <c r="G797" s="87"/>
      <c r="H797" s="87"/>
      <c r="I797" s="11"/>
    </row>
    <row r="798" spans="1:9" s="2" customFormat="1" x14ac:dyDescent="0.2">
      <c r="A798" s="13"/>
      <c r="B798" s="13"/>
      <c r="C798" s="12"/>
      <c r="D798" s="91"/>
      <c r="E798" s="91"/>
      <c r="F798" s="11"/>
      <c r="G798" s="87"/>
      <c r="H798" s="87"/>
      <c r="I798" s="11"/>
    </row>
    <row r="799" spans="1:9" s="2" customFormat="1" x14ac:dyDescent="0.2">
      <c r="A799" s="13"/>
      <c r="B799" s="13"/>
      <c r="C799" s="12"/>
      <c r="D799" s="91"/>
      <c r="E799" s="91"/>
      <c r="F799" s="11"/>
      <c r="G799" s="87"/>
      <c r="H799" s="87"/>
      <c r="I799" s="11"/>
    </row>
    <row r="800" spans="1:9" s="2" customFormat="1" x14ac:dyDescent="0.2">
      <c r="A800" s="13"/>
      <c r="B800" s="13"/>
      <c r="C800" s="12"/>
      <c r="D800" s="91"/>
      <c r="E800" s="91"/>
      <c r="F800" s="11"/>
      <c r="G800" s="87"/>
      <c r="H800" s="87"/>
      <c r="I800" s="11"/>
    </row>
    <row r="801" spans="1:9" s="2" customFormat="1" x14ac:dyDescent="0.2">
      <c r="A801" s="13"/>
      <c r="B801" s="13"/>
      <c r="C801" s="12"/>
      <c r="D801" s="91"/>
      <c r="E801" s="91"/>
      <c r="F801" s="11"/>
      <c r="G801" s="87"/>
      <c r="H801" s="87"/>
      <c r="I801" s="11"/>
    </row>
    <row r="802" spans="1:9" s="2" customFormat="1" x14ac:dyDescent="0.2">
      <c r="A802" s="13"/>
      <c r="B802" s="13"/>
      <c r="C802" s="12"/>
      <c r="D802" s="91"/>
      <c r="E802" s="91"/>
      <c r="F802" s="11"/>
      <c r="G802" s="87"/>
      <c r="H802" s="87"/>
      <c r="I802" s="11"/>
    </row>
    <row r="803" spans="1:9" s="2" customFormat="1" x14ac:dyDescent="0.2">
      <c r="A803" s="13"/>
      <c r="B803" s="13"/>
      <c r="C803" s="12"/>
      <c r="D803" s="91"/>
      <c r="E803" s="91"/>
      <c r="F803" s="11"/>
      <c r="G803" s="87"/>
      <c r="H803" s="87"/>
      <c r="I803" s="11"/>
    </row>
    <row r="804" spans="1:9" s="2" customFormat="1" x14ac:dyDescent="0.2">
      <c r="A804" s="13"/>
      <c r="B804" s="13"/>
      <c r="C804" s="12"/>
      <c r="D804" s="91"/>
      <c r="E804" s="91"/>
      <c r="F804" s="11"/>
      <c r="G804" s="87"/>
      <c r="H804" s="87"/>
      <c r="I804" s="11"/>
    </row>
    <row r="805" spans="1:9" s="2" customFormat="1" x14ac:dyDescent="0.2">
      <c r="A805" s="13"/>
      <c r="B805" s="13"/>
      <c r="C805" s="12"/>
      <c r="D805" s="91"/>
      <c r="E805" s="91"/>
      <c r="F805" s="11"/>
      <c r="G805" s="87"/>
      <c r="H805" s="87"/>
      <c r="I805" s="11"/>
    </row>
    <row r="806" spans="1:9" s="2" customFormat="1" x14ac:dyDescent="0.2">
      <c r="A806" s="13"/>
      <c r="B806" s="13"/>
      <c r="C806" s="12"/>
      <c r="D806" s="91"/>
      <c r="E806" s="91"/>
      <c r="F806" s="11"/>
      <c r="G806" s="87"/>
      <c r="H806" s="87"/>
      <c r="I806" s="11"/>
    </row>
    <row r="807" spans="1:9" s="2" customFormat="1" x14ac:dyDescent="0.2">
      <c r="A807" s="13"/>
      <c r="B807" s="13"/>
      <c r="C807" s="12"/>
      <c r="D807" s="91"/>
      <c r="E807" s="91"/>
      <c r="F807" s="11"/>
      <c r="G807" s="87"/>
      <c r="H807" s="87"/>
      <c r="I807" s="11"/>
    </row>
    <row r="808" spans="1:9" s="2" customFormat="1" x14ac:dyDescent="0.2">
      <c r="A808" s="13"/>
      <c r="B808" s="13"/>
      <c r="C808" s="12"/>
      <c r="D808" s="91"/>
      <c r="E808" s="91"/>
      <c r="F808" s="11"/>
      <c r="G808" s="87"/>
      <c r="H808" s="87"/>
      <c r="I808" s="11"/>
    </row>
    <row r="809" spans="1:9" s="2" customFormat="1" x14ac:dyDescent="0.2">
      <c r="A809" s="13"/>
      <c r="B809" s="13"/>
      <c r="C809" s="12"/>
      <c r="D809" s="91"/>
      <c r="E809" s="91"/>
      <c r="F809" s="11"/>
      <c r="G809" s="87"/>
      <c r="H809" s="87"/>
      <c r="I809" s="11"/>
    </row>
    <row r="810" spans="1:9" s="2" customFormat="1" x14ac:dyDescent="0.2">
      <c r="A810" s="13"/>
      <c r="B810" s="13"/>
      <c r="C810" s="12"/>
      <c r="D810" s="91"/>
      <c r="E810" s="91"/>
      <c r="F810" s="11"/>
      <c r="G810" s="87"/>
      <c r="H810" s="87"/>
      <c r="I810" s="11"/>
    </row>
    <row r="811" spans="1:9" s="2" customFormat="1" x14ac:dyDescent="0.2">
      <c r="A811" s="13"/>
      <c r="B811" s="13"/>
      <c r="C811" s="12"/>
      <c r="D811" s="91"/>
      <c r="E811" s="91"/>
      <c r="F811" s="11"/>
      <c r="G811" s="87"/>
      <c r="H811" s="87"/>
      <c r="I811" s="11"/>
    </row>
    <row r="812" spans="1:9" s="2" customFormat="1" x14ac:dyDescent="0.2">
      <c r="A812" s="13"/>
      <c r="B812" s="13"/>
      <c r="C812" s="12"/>
      <c r="D812" s="91"/>
      <c r="E812" s="91"/>
      <c r="F812" s="11"/>
      <c r="G812" s="87"/>
      <c r="H812" s="87"/>
      <c r="I812" s="11"/>
    </row>
    <row r="813" spans="1:9" s="2" customFormat="1" x14ac:dyDescent="0.2">
      <c r="A813" s="13"/>
      <c r="B813" s="13"/>
      <c r="C813" s="12"/>
      <c r="D813" s="91"/>
      <c r="E813" s="91"/>
      <c r="F813" s="11"/>
      <c r="G813" s="87"/>
      <c r="H813" s="87"/>
      <c r="I813" s="11"/>
    </row>
    <row r="814" spans="1:9" s="2" customFormat="1" x14ac:dyDescent="0.2">
      <c r="A814" s="13"/>
      <c r="B814" s="13"/>
      <c r="C814" s="12"/>
      <c r="D814" s="91"/>
      <c r="E814" s="91"/>
      <c r="F814" s="11"/>
      <c r="G814" s="87"/>
      <c r="H814" s="87"/>
      <c r="I814" s="11"/>
    </row>
    <row r="815" spans="1:9" s="2" customFormat="1" x14ac:dyDescent="0.2">
      <c r="A815" s="13"/>
      <c r="B815" s="13"/>
      <c r="C815" s="12"/>
      <c r="D815" s="91"/>
      <c r="E815" s="91"/>
      <c r="F815" s="11"/>
      <c r="G815" s="87"/>
      <c r="H815" s="87"/>
      <c r="I815" s="11"/>
    </row>
    <row r="816" spans="1:9" s="2" customFormat="1" x14ac:dyDescent="0.2">
      <c r="A816" s="13"/>
      <c r="B816" s="13"/>
      <c r="C816" s="12"/>
      <c r="D816" s="91"/>
      <c r="E816" s="91"/>
      <c r="F816" s="11"/>
      <c r="G816" s="87"/>
      <c r="H816" s="87"/>
      <c r="I816" s="11"/>
    </row>
    <row r="817" spans="1:9" s="2" customFormat="1" x14ac:dyDescent="0.2">
      <c r="A817" s="13"/>
      <c r="B817" s="13"/>
      <c r="C817" s="12"/>
      <c r="D817" s="91"/>
      <c r="E817" s="91"/>
      <c r="F817" s="11"/>
      <c r="G817" s="87"/>
      <c r="H817" s="87"/>
      <c r="I817" s="11"/>
    </row>
    <row r="818" spans="1:9" s="2" customFormat="1" x14ac:dyDescent="0.2">
      <c r="A818" s="13"/>
      <c r="B818" s="13"/>
      <c r="C818" s="12"/>
      <c r="D818" s="91"/>
      <c r="E818" s="91"/>
      <c r="F818" s="11"/>
      <c r="G818" s="87"/>
      <c r="H818" s="87"/>
      <c r="I818" s="11"/>
    </row>
    <row r="819" spans="1:9" s="2" customFormat="1" x14ac:dyDescent="0.2">
      <c r="A819" s="13"/>
      <c r="B819" s="13"/>
      <c r="C819" s="12"/>
      <c r="D819" s="91"/>
      <c r="E819" s="91"/>
      <c r="F819" s="11"/>
      <c r="G819" s="87"/>
      <c r="H819" s="87"/>
      <c r="I819" s="11"/>
    </row>
    <row r="820" spans="1:9" s="2" customFormat="1" x14ac:dyDescent="0.2">
      <c r="A820" s="13"/>
      <c r="B820" s="13"/>
      <c r="C820" s="12"/>
      <c r="D820" s="91"/>
      <c r="E820" s="91"/>
      <c r="F820" s="11"/>
      <c r="G820" s="87"/>
      <c r="H820" s="87"/>
      <c r="I820" s="11"/>
    </row>
    <row r="821" spans="1:9" s="2" customFormat="1" x14ac:dyDescent="0.2">
      <c r="A821" s="13"/>
      <c r="B821" s="13"/>
      <c r="C821" s="12"/>
      <c r="D821" s="91"/>
      <c r="E821" s="91"/>
      <c r="F821" s="11"/>
      <c r="G821" s="87"/>
      <c r="H821" s="87"/>
      <c r="I821" s="11"/>
    </row>
    <row r="822" spans="1:9" s="2" customFormat="1" x14ac:dyDescent="0.2">
      <c r="A822" s="13"/>
      <c r="B822" s="13"/>
      <c r="C822" s="12"/>
      <c r="D822" s="91"/>
      <c r="E822" s="91"/>
      <c r="F822" s="11"/>
      <c r="G822" s="87"/>
      <c r="H822" s="87"/>
      <c r="I822" s="11"/>
    </row>
    <row r="823" spans="1:9" s="2" customFormat="1" x14ac:dyDescent="0.2">
      <c r="A823" s="13"/>
      <c r="B823" s="13"/>
      <c r="C823" s="12"/>
      <c r="D823" s="91"/>
      <c r="E823" s="91"/>
      <c r="F823" s="11"/>
      <c r="G823" s="87"/>
      <c r="H823" s="87"/>
      <c r="I823" s="11"/>
    </row>
    <row r="824" spans="1:9" s="2" customFormat="1" x14ac:dyDescent="0.2">
      <c r="A824" s="13"/>
      <c r="B824" s="13"/>
      <c r="C824" s="12"/>
      <c r="D824" s="91"/>
      <c r="E824" s="91"/>
      <c r="F824" s="11"/>
      <c r="G824" s="87"/>
      <c r="H824" s="87"/>
      <c r="I824" s="11"/>
    </row>
    <row r="825" spans="1:9" s="2" customFormat="1" x14ac:dyDescent="0.2">
      <c r="A825" s="13"/>
      <c r="B825" s="13"/>
      <c r="C825" s="12"/>
      <c r="D825" s="91"/>
      <c r="E825" s="91"/>
      <c r="F825" s="11"/>
      <c r="G825" s="87"/>
      <c r="H825" s="87"/>
      <c r="I825" s="11"/>
    </row>
    <row r="826" spans="1:9" s="2" customFormat="1" x14ac:dyDescent="0.2">
      <c r="A826" s="13"/>
      <c r="B826" s="13"/>
      <c r="C826" s="12"/>
      <c r="D826" s="91"/>
      <c r="E826" s="91"/>
      <c r="F826" s="11"/>
      <c r="G826" s="87"/>
      <c r="H826" s="87"/>
      <c r="I826" s="11"/>
    </row>
    <row r="827" spans="1:9" s="2" customFormat="1" x14ac:dyDescent="0.2">
      <c r="A827" s="13"/>
      <c r="B827" s="13"/>
      <c r="C827" s="12"/>
      <c r="D827" s="91"/>
      <c r="E827" s="91"/>
      <c r="F827" s="11"/>
      <c r="G827" s="87"/>
      <c r="H827" s="87"/>
      <c r="I827" s="11"/>
    </row>
    <row r="828" spans="1:9" s="2" customFormat="1" x14ac:dyDescent="0.2">
      <c r="A828" s="13"/>
      <c r="B828" s="13"/>
      <c r="C828" s="12"/>
      <c r="D828" s="91"/>
      <c r="E828" s="91"/>
      <c r="F828" s="11"/>
      <c r="G828" s="87"/>
      <c r="H828" s="87"/>
      <c r="I828" s="11"/>
    </row>
    <row r="829" spans="1:9" s="2" customFormat="1" x14ac:dyDescent="0.2">
      <c r="A829" s="13"/>
      <c r="B829" s="13"/>
      <c r="C829" s="12"/>
      <c r="D829" s="91"/>
      <c r="E829" s="91"/>
      <c r="F829" s="11"/>
      <c r="G829" s="87"/>
      <c r="H829" s="87"/>
      <c r="I829" s="11"/>
    </row>
    <row r="830" spans="1:9" s="2" customFormat="1" x14ac:dyDescent="0.2">
      <c r="A830" s="13"/>
      <c r="B830" s="13"/>
      <c r="C830" s="12"/>
      <c r="D830" s="91"/>
      <c r="E830" s="91"/>
      <c r="F830" s="11"/>
      <c r="G830" s="87"/>
      <c r="H830" s="87"/>
      <c r="I830" s="11"/>
    </row>
    <row r="831" spans="1:9" s="2" customFormat="1" x14ac:dyDescent="0.2">
      <c r="A831" s="13"/>
      <c r="B831" s="13"/>
      <c r="C831" s="12"/>
      <c r="D831" s="91"/>
      <c r="E831" s="91"/>
      <c r="F831" s="11"/>
      <c r="G831" s="87"/>
      <c r="H831" s="87"/>
      <c r="I831" s="11"/>
    </row>
    <row r="832" spans="1:9" s="2" customFormat="1" x14ac:dyDescent="0.2">
      <c r="A832" s="13"/>
      <c r="B832" s="13"/>
      <c r="C832" s="12"/>
      <c r="D832" s="91"/>
      <c r="E832" s="91"/>
      <c r="F832" s="11"/>
      <c r="G832" s="87"/>
      <c r="H832" s="87"/>
      <c r="I832" s="11"/>
    </row>
    <row r="833" spans="1:9" s="2" customFormat="1" x14ac:dyDescent="0.2">
      <c r="A833" s="13"/>
      <c r="B833" s="13"/>
      <c r="C833" s="12"/>
      <c r="D833" s="91"/>
      <c r="E833" s="91"/>
      <c r="F833" s="11"/>
      <c r="G833" s="87"/>
      <c r="H833" s="87"/>
      <c r="I833" s="11"/>
    </row>
    <row r="834" spans="1:9" s="2" customFormat="1" x14ac:dyDescent="0.2">
      <c r="A834" s="13"/>
      <c r="B834" s="13"/>
      <c r="C834" s="12"/>
      <c r="D834" s="91"/>
      <c r="E834" s="91"/>
      <c r="F834" s="11"/>
      <c r="G834" s="87"/>
      <c r="H834" s="87"/>
      <c r="I834" s="11"/>
    </row>
    <row r="835" spans="1:9" s="2" customFormat="1" x14ac:dyDescent="0.2">
      <c r="A835" s="13"/>
      <c r="B835" s="13"/>
      <c r="C835" s="12"/>
      <c r="D835" s="91"/>
      <c r="E835" s="91"/>
      <c r="F835" s="11"/>
      <c r="G835" s="87"/>
      <c r="H835" s="87"/>
      <c r="I835" s="11"/>
    </row>
    <row r="836" spans="1:9" s="2" customFormat="1" x14ac:dyDescent="0.2">
      <c r="A836" s="13"/>
      <c r="B836" s="13"/>
      <c r="C836" s="12"/>
      <c r="D836" s="91"/>
      <c r="E836" s="91"/>
      <c r="F836" s="11"/>
      <c r="G836" s="87"/>
      <c r="H836" s="87"/>
      <c r="I836" s="11"/>
    </row>
    <row r="837" spans="1:9" s="2" customFormat="1" x14ac:dyDescent="0.2">
      <c r="A837" s="13"/>
      <c r="B837" s="13"/>
      <c r="C837" s="12"/>
      <c r="D837" s="91"/>
      <c r="E837" s="91"/>
      <c r="F837" s="11"/>
      <c r="G837" s="87"/>
      <c r="H837" s="87"/>
      <c r="I837" s="11"/>
    </row>
    <row r="838" spans="1:9" s="2" customFormat="1" x14ac:dyDescent="0.2">
      <c r="A838" s="13"/>
      <c r="B838" s="13"/>
      <c r="C838" s="12"/>
      <c r="D838" s="91"/>
      <c r="E838" s="91"/>
      <c r="F838" s="11"/>
      <c r="G838" s="87"/>
      <c r="H838" s="87"/>
      <c r="I838" s="11"/>
    </row>
    <row r="839" spans="1:9" s="2" customFormat="1" x14ac:dyDescent="0.2">
      <c r="A839" s="13"/>
      <c r="B839" s="13"/>
      <c r="C839" s="12"/>
      <c r="D839" s="91"/>
      <c r="E839" s="91"/>
      <c r="F839" s="11"/>
      <c r="G839" s="87"/>
      <c r="H839" s="87"/>
      <c r="I839" s="11"/>
    </row>
    <row r="840" spans="1:9" s="2" customFormat="1" x14ac:dyDescent="0.2">
      <c r="A840" s="13"/>
      <c r="B840" s="13"/>
      <c r="C840" s="12"/>
      <c r="D840" s="91"/>
      <c r="E840" s="91"/>
      <c r="F840" s="11"/>
      <c r="G840" s="87"/>
      <c r="H840" s="87"/>
      <c r="I840" s="11"/>
    </row>
    <row r="841" spans="1:9" s="2" customFormat="1" x14ac:dyDescent="0.2">
      <c r="A841" s="13"/>
      <c r="B841" s="13"/>
      <c r="C841" s="12"/>
      <c r="D841" s="91"/>
      <c r="E841" s="91"/>
      <c r="F841" s="11"/>
      <c r="G841" s="87"/>
      <c r="H841" s="87"/>
      <c r="I841" s="11"/>
    </row>
    <row r="842" spans="1:9" s="2" customFormat="1" x14ac:dyDescent="0.2">
      <c r="A842" s="13"/>
      <c r="B842" s="13"/>
      <c r="C842" s="12"/>
      <c r="D842" s="91"/>
      <c r="E842" s="91"/>
      <c r="F842" s="11"/>
      <c r="G842" s="87"/>
      <c r="H842" s="87"/>
      <c r="I842" s="11"/>
    </row>
    <row r="843" spans="1:9" s="2" customFormat="1" x14ac:dyDescent="0.2">
      <c r="A843" s="13"/>
      <c r="B843" s="13"/>
      <c r="C843" s="12"/>
      <c r="D843" s="91"/>
      <c r="E843" s="91"/>
      <c r="F843" s="11"/>
      <c r="G843" s="87"/>
      <c r="H843" s="87"/>
      <c r="I843" s="11"/>
    </row>
    <row r="844" spans="1:9" s="2" customFormat="1" x14ac:dyDescent="0.2">
      <c r="A844" s="13"/>
      <c r="B844" s="13"/>
      <c r="C844" s="12"/>
      <c r="D844" s="91"/>
      <c r="E844" s="91"/>
      <c r="F844" s="11"/>
      <c r="G844" s="87"/>
      <c r="H844" s="87"/>
      <c r="I844" s="11"/>
    </row>
    <row r="845" spans="1:9" s="2" customFormat="1" x14ac:dyDescent="0.2">
      <c r="A845" s="13"/>
      <c r="B845" s="13"/>
      <c r="C845" s="12"/>
      <c r="D845" s="91"/>
      <c r="E845" s="91"/>
      <c r="F845" s="11"/>
      <c r="G845" s="87"/>
      <c r="H845" s="87"/>
      <c r="I845" s="11"/>
    </row>
    <row r="846" spans="1:9" s="2" customFormat="1" x14ac:dyDescent="0.2">
      <c r="A846" s="13"/>
      <c r="B846" s="13"/>
      <c r="C846" s="12"/>
      <c r="D846" s="91"/>
      <c r="E846" s="91"/>
      <c r="F846" s="11"/>
      <c r="G846" s="87"/>
      <c r="H846" s="87"/>
      <c r="I846" s="11"/>
    </row>
    <row r="847" spans="1:9" s="2" customFormat="1" x14ac:dyDescent="0.2">
      <c r="A847" s="13"/>
      <c r="B847" s="13"/>
      <c r="C847" s="12"/>
      <c r="D847" s="91"/>
      <c r="E847" s="91"/>
      <c r="F847" s="11"/>
      <c r="G847" s="87"/>
      <c r="H847" s="87"/>
      <c r="I847" s="11"/>
    </row>
    <row r="848" spans="1:9" s="2" customFormat="1" x14ac:dyDescent="0.2">
      <c r="A848" s="13"/>
      <c r="B848" s="13"/>
      <c r="C848" s="12"/>
      <c r="D848" s="91"/>
      <c r="E848" s="91"/>
      <c r="F848" s="11"/>
      <c r="G848" s="87"/>
      <c r="H848" s="87"/>
      <c r="I848" s="11"/>
    </row>
    <row r="849" spans="1:9" s="2" customFormat="1" x14ac:dyDescent="0.2">
      <c r="A849" s="13"/>
      <c r="B849" s="13"/>
      <c r="C849" s="12"/>
      <c r="D849" s="91"/>
      <c r="E849" s="91"/>
      <c r="F849" s="11"/>
      <c r="G849" s="87"/>
      <c r="H849" s="87"/>
      <c r="I849" s="11"/>
    </row>
    <row r="850" spans="1:9" s="2" customFormat="1" x14ac:dyDescent="0.2">
      <c r="A850" s="13"/>
      <c r="B850" s="13"/>
      <c r="C850" s="12"/>
      <c r="D850" s="91"/>
      <c r="E850" s="91"/>
      <c r="F850" s="11"/>
      <c r="G850" s="87"/>
      <c r="H850" s="87"/>
      <c r="I850" s="11"/>
    </row>
    <row r="851" spans="1:9" s="2" customFormat="1" x14ac:dyDescent="0.2">
      <c r="A851" s="13"/>
      <c r="B851" s="13"/>
      <c r="C851" s="12"/>
      <c r="D851" s="91"/>
      <c r="E851" s="91"/>
      <c r="F851" s="11"/>
      <c r="G851" s="87"/>
      <c r="H851" s="87"/>
      <c r="I851" s="11"/>
    </row>
    <row r="852" spans="1:9" s="2" customFormat="1" x14ac:dyDescent="0.2">
      <c r="A852" s="13"/>
      <c r="B852" s="13"/>
      <c r="C852" s="12"/>
      <c r="D852" s="91"/>
      <c r="E852" s="91"/>
      <c r="F852" s="11"/>
      <c r="G852" s="87"/>
      <c r="H852" s="87"/>
      <c r="I852" s="11"/>
    </row>
    <row r="853" spans="1:9" s="2" customFormat="1" x14ac:dyDescent="0.2">
      <c r="A853" s="13"/>
      <c r="B853" s="13"/>
      <c r="C853" s="12"/>
      <c r="D853" s="91"/>
      <c r="E853" s="91"/>
      <c r="F853" s="11"/>
      <c r="G853" s="87"/>
      <c r="H853" s="87"/>
      <c r="I853" s="11"/>
    </row>
    <row r="854" spans="1:9" s="2" customFormat="1" x14ac:dyDescent="0.2">
      <c r="A854" s="13"/>
      <c r="B854" s="13"/>
      <c r="C854" s="12"/>
      <c r="D854" s="91"/>
      <c r="E854" s="91"/>
      <c r="F854" s="11"/>
      <c r="G854" s="87"/>
      <c r="H854" s="87"/>
      <c r="I854" s="11"/>
    </row>
    <row r="855" spans="1:9" s="2" customFormat="1" x14ac:dyDescent="0.2">
      <c r="A855" s="13"/>
      <c r="B855" s="13"/>
      <c r="C855" s="12"/>
      <c r="D855" s="91"/>
      <c r="E855" s="91"/>
      <c r="F855" s="11"/>
      <c r="G855" s="87"/>
      <c r="H855" s="87"/>
      <c r="I855" s="11"/>
    </row>
    <row r="856" spans="1:9" s="2" customFormat="1" x14ac:dyDescent="0.2">
      <c r="A856" s="13"/>
      <c r="B856" s="13"/>
      <c r="C856" s="12"/>
      <c r="D856" s="91"/>
      <c r="E856" s="91"/>
      <c r="F856" s="11"/>
      <c r="G856" s="87"/>
      <c r="H856" s="87"/>
      <c r="I856" s="11"/>
    </row>
    <row r="857" spans="1:9" s="2" customFormat="1" x14ac:dyDescent="0.2">
      <c r="A857" s="13"/>
      <c r="B857" s="13"/>
      <c r="C857" s="12"/>
      <c r="D857" s="91"/>
      <c r="E857" s="91"/>
      <c r="F857" s="11"/>
      <c r="G857" s="87"/>
      <c r="H857" s="87"/>
      <c r="I857" s="11"/>
    </row>
    <row r="858" spans="1:9" s="2" customFormat="1" x14ac:dyDescent="0.2">
      <c r="A858" s="13"/>
      <c r="B858" s="13"/>
      <c r="C858" s="12"/>
      <c r="D858" s="91"/>
      <c r="E858" s="91"/>
      <c r="F858" s="11"/>
      <c r="G858" s="87"/>
      <c r="H858" s="87"/>
      <c r="I858" s="11"/>
    </row>
    <row r="859" spans="1:9" s="2" customFormat="1" x14ac:dyDescent="0.2">
      <c r="A859" s="13"/>
      <c r="B859" s="13"/>
      <c r="C859" s="12"/>
      <c r="D859" s="91"/>
      <c r="E859" s="91"/>
      <c r="F859" s="11"/>
      <c r="G859" s="87"/>
      <c r="H859" s="87"/>
      <c r="I859" s="11"/>
    </row>
    <row r="860" spans="1:9" s="2" customFormat="1" x14ac:dyDescent="0.2">
      <c r="A860" s="13"/>
      <c r="B860" s="13"/>
      <c r="C860" s="12"/>
      <c r="D860" s="91"/>
      <c r="E860" s="91"/>
      <c r="F860" s="11"/>
      <c r="G860" s="87"/>
      <c r="H860" s="87"/>
      <c r="I860" s="11"/>
    </row>
    <row r="861" spans="1:9" s="2" customFormat="1" x14ac:dyDescent="0.2">
      <c r="A861" s="13"/>
      <c r="B861" s="13"/>
      <c r="C861" s="12"/>
      <c r="D861" s="91"/>
      <c r="E861" s="91"/>
      <c r="F861" s="11"/>
      <c r="G861" s="87"/>
      <c r="H861" s="87"/>
      <c r="I861" s="11"/>
    </row>
    <row r="862" spans="1:9" s="2" customFormat="1" x14ac:dyDescent="0.2">
      <c r="A862" s="13"/>
      <c r="B862" s="13"/>
      <c r="C862" s="12"/>
      <c r="D862" s="91"/>
      <c r="E862" s="91"/>
      <c r="F862" s="11"/>
      <c r="G862" s="87"/>
      <c r="H862" s="87"/>
      <c r="I862" s="11"/>
    </row>
    <row r="863" spans="1:9" s="2" customFormat="1" x14ac:dyDescent="0.2">
      <c r="A863" s="13"/>
      <c r="B863" s="13"/>
      <c r="C863" s="12"/>
      <c r="D863" s="91"/>
      <c r="E863" s="91"/>
      <c r="F863" s="11"/>
      <c r="G863" s="87"/>
      <c r="H863" s="87"/>
      <c r="I863" s="11"/>
    </row>
    <row r="864" spans="1:9" s="2" customFormat="1" x14ac:dyDescent="0.2">
      <c r="A864" s="13"/>
      <c r="B864" s="13"/>
      <c r="C864" s="12"/>
      <c r="D864" s="91"/>
      <c r="E864" s="91"/>
      <c r="F864" s="11"/>
      <c r="G864" s="87"/>
      <c r="H864" s="87"/>
      <c r="I864" s="11"/>
    </row>
    <row r="865" spans="1:9" s="2" customFormat="1" x14ac:dyDescent="0.2">
      <c r="A865" s="13"/>
      <c r="B865" s="13"/>
      <c r="C865" s="12"/>
      <c r="D865" s="91"/>
      <c r="E865" s="91"/>
      <c r="F865" s="11"/>
      <c r="G865" s="87"/>
      <c r="H865" s="87"/>
      <c r="I865" s="11"/>
    </row>
    <row r="866" spans="1:9" s="2" customFormat="1" x14ac:dyDescent="0.2">
      <c r="A866" s="13"/>
      <c r="B866" s="13"/>
      <c r="C866" s="12"/>
      <c r="D866" s="91"/>
      <c r="E866" s="91"/>
      <c r="F866" s="11"/>
      <c r="G866" s="87"/>
      <c r="H866" s="87"/>
      <c r="I866" s="11"/>
    </row>
    <row r="867" spans="1:9" s="2" customFormat="1" x14ac:dyDescent="0.2">
      <c r="A867" s="13"/>
      <c r="B867" s="13"/>
      <c r="C867" s="12"/>
      <c r="D867" s="91"/>
      <c r="E867" s="91"/>
      <c r="F867" s="11"/>
      <c r="G867" s="87"/>
      <c r="H867" s="87"/>
      <c r="I867" s="11"/>
    </row>
    <row r="868" spans="1:9" s="2" customFormat="1" x14ac:dyDescent="0.2">
      <c r="A868" s="13"/>
      <c r="B868" s="13"/>
      <c r="C868" s="12"/>
      <c r="D868" s="91"/>
      <c r="E868" s="91"/>
      <c r="F868" s="11"/>
      <c r="G868" s="87"/>
      <c r="H868" s="87"/>
      <c r="I868" s="11"/>
    </row>
    <row r="869" spans="1:9" s="2" customFormat="1" x14ac:dyDescent="0.2">
      <c r="A869" s="13"/>
      <c r="B869" s="13"/>
      <c r="C869" s="12"/>
      <c r="D869" s="91"/>
      <c r="E869" s="91"/>
      <c r="F869" s="11"/>
      <c r="G869" s="87"/>
      <c r="H869" s="87"/>
      <c r="I869" s="11"/>
    </row>
    <row r="870" spans="1:9" s="2" customFormat="1" x14ac:dyDescent="0.2">
      <c r="A870" s="13"/>
      <c r="B870" s="13"/>
      <c r="C870" s="12"/>
      <c r="D870" s="91"/>
      <c r="E870" s="91"/>
      <c r="F870" s="11"/>
      <c r="G870" s="87"/>
      <c r="H870" s="87"/>
      <c r="I870" s="11"/>
    </row>
    <row r="871" spans="1:9" s="2" customFormat="1" x14ac:dyDescent="0.2">
      <c r="A871" s="13"/>
      <c r="B871" s="13"/>
      <c r="C871" s="12"/>
      <c r="D871" s="91"/>
      <c r="E871" s="91"/>
      <c r="F871" s="11"/>
      <c r="G871" s="87"/>
      <c r="H871" s="87"/>
      <c r="I871" s="11"/>
    </row>
    <row r="872" spans="1:9" s="2" customFormat="1" x14ac:dyDescent="0.2">
      <c r="A872" s="13"/>
      <c r="B872" s="13"/>
      <c r="C872" s="12"/>
      <c r="D872" s="91"/>
      <c r="E872" s="91"/>
      <c r="F872" s="11"/>
      <c r="G872" s="87"/>
      <c r="H872" s="87"/>
      <c r="I872" s="11"/>
    </row>
    <row r="873" spans="1:9" s="2" customFormat="1" x14ac:dyDescent="0.2">
      <c r="A873" s="13"/>
      <c r="B873" s="13"/>
      <c r="C873" s="12"/>
      <c r="D873" s="91"/>
      <c r="E873" s="91"/>
      <c r="F873" s="11"/>
      <c r="G873" s="87"/>
      <c r="H873" s="87"/>
      <c r="I873" s="11"/>
    </row>
    <row r="874" spans="1:9" s="2" customFormat="1" x14ac:dyDescent="0.2">
      <c r="A874" s="13"/>
      <c r="B874" s="13"/>
      <c r="C874" s="12"/>
      <c r="D874" s="91"/>
      <c r="E874" s="91"/>
      <c r="F874" s="11"/>
      <c r="G874" s="87"/>
      <c r="H874" s="87"/>
      <c r="I874" s="11"/>
    </row>
    <row r="875" spans="1:9" s="2" customFormat="1" x14ac:dyDescent="0.2">
      <c r="A875" s="13"/>
      <c r="B875" s="13"/>
      <c r="C875" s="12"/>
      <c r="D875" s="91"/>
      <c r="E875" s="91"/>
      <c r="F875" s="11"/>
      <c r="G875" s="87"/>
      <c r="H875" s="87"/>
      <c r="I875" s="11"/>
    </row>
    <row r="876" spans="1:9" s="2" customFormat="1" x14ac:dyDescent="0.2">
      <c r="A876" s="13"/>
      <c r="B876" s="13"/>
      <c r="C876" s="12"/>
      <c r="D876" s="91"/>
      <c r="E876" s="91"/>
      <c r="F876" s="11"/>
      <c r="G876" s="87"/>
      <c r="H876" s="87"/>
      <c r="I876" s="11"/>
    </row>
    <row r="877" spans="1:9" s="2" customFormat="1" x14ac:dyDescent="0.2">
      <c r="A877" s="13"/>
      <c r="B877" s="13"/>
      <c r="C877" s="12"/>
      <c r="D877" s="91"/>
      <c r="E877" s="91"/>
      <c r="F877" s="11"/>
      <c r="G877" s="87"/>
      <c r="H877" s="87"/>
      <c r="I877" s="11"/>
    </row>
    <row r="878" spans="1:9" s="2" customFormat="1" x14ac:dyDescent="0.2">
      <c r="A878" s="13"/>
      <c r="B878" s="13"/>
      <c r="C878" s="12"/>
      <c r="D878" s="91"/>
      <c r="E878" s="91"/>
      <c r="F878" s="11"/>
      <c r="G878" s="87"/>
      <c r="H878" s="87"/>
      <c r="I878" s="11"/>
    </row>
    <row r="879" spans="1:9" s="2" customFormat="1" x14ac:dyDescent="0.2">
      <c r="A879" s="13"/>
      <c r="B879" s="13"/>
      <c r="C879" s="12"/>
      <c r="D879" s="91"/>
      <c r="E879" s="91"/>
      <c r="F879" s="11"/>
      <c r="G879" s="87"/>
      <c r="H879" s="87"/>
      <c r="I879" s="11"/>
    </row>
    <row r="880" spans="1:9" s="2" customFormat="1" x14ac:dyDescent="0.2">
      <c r="A880" s="13"/>
      <c r="B880" s="13"/>
      <c r="C880" s="12"/>
      <c r="D880" s="91"/>
      <c r="E880" s="91"/>
      <c r="F880" s="11"/>
      <c r="G880" s="87"/>
      <c r="H880" s="87"/>
      <c r="I880" s="11"/>
    </row>
    <row r="881" spans="1:9" s="2" customFormat="1" x14ac:dyDescent="0.2">
      <c r="A881" s="13"/>
      <c r="B881" s="13"/>
      <c r="C881" s="12"/>
      <c r="D881" s="91"/>
      <c r="E881" s="91"/>
      <c r="F881" s="11"/>
      <c r="G881" s="87"/>
      <c r="H881" s="87"/>
      <c r="I881" s="11"/>
    </row>
    <row r="882" spans="1:9" s="2" customFormat="1" x14ac:dyDescent="0.2">
      <c r="A882" s="13"/>
      <c r="B882" s="13"/>
      <c r="C882" s="12"/>
      <c r="D882" s="91"/>
      <c r="E882" s="91"/>
      <c r="F882" s="11"/>
      <c r="G882" s="87"/>
      <c r="H882" s="87"/>
      <c r="I882" s="11"/>
    </row>
    <row r="883" spans="1:9" s="2" customFormat="1" x14ac:dyDescent="0.2">
      <c r="A883" s="13"/>
      <c r="B883" s="13"/>
      <c r="C883" s="12"/>
      <c r="D883" s="91"/>
      <c r="E883" s="91"/>
      <c r="F883" s="11"/>
      <c r="G883" s="87"/>
      <c r="H883" s="87"/>
      <c r="I883" s="11"/>
    </row>
    <row r="884" spans="1:9" s="2" customFormat="1" x14ac:dyDescent="0.2">
      <c r="A884" s="13"/>
      <c r="B884" s="13"/>
      <c r="C884" s="12"/>
      <c r="D884" s="91"/>
      <c r="E884" s="91"/>
      <c r="F884" s="11"/>
      <c r="G884" s="87"/>
      <c r="H884" s="87"/>
      <c r="I884" s="11"/>
    </row>
    <row r="885" spans="1:9" s="2" customFormat="1" x14ac:dyDescent="0.2">
      <c r="A885" s="13"/>
      <c r="B885" s="13"/>
      <c r="C885" s="12"/>
      <c r="D885" s="91"/>
      <c r="E885" s="91"/>
      <c r="F885" s="11"/>
      <c r="G885" s="87"/>
      <c r="H885" s="87"/>
      <c r="I885" s="11"/>
    </row>
    <row r="886" spans="1:9" s="2" customFormat="1" x14ac:dyDescent="0.2">
      <c r="A886" s="13"/>
      <c r="B886" s="13"/>
      <c r="C886" s="12"/>
      <c r="D886" s="91"/>
      <c r="E886" s="91"/>
      <c r="F886" s="11"/>
      <c r="G886" s="87"/>
      <c r="H886" s="87"/>
      <c r="I886" s="11"/>
    </row>
    <row r="887" spans="1:9" s="2" customFormat="1" x14ac:dyDescent="0.2">
      <c r="A887" s="13"/>
      <c r="B887" s="13"/>
      <c r="C887" s="12"/>
      <c r="D887" s="91"/>
      <c r="E887" s="91"/>
      <c r="F887" s="11"/>
      <c r="G887" s="87"/>
      <c r="H887" s="87"/>
      <c r="I887" s="11"/>
    </row>
    <row r="888" spans="1:9" s="2" customFormat="1" x14ac:dyDescent="0.2">
      <c r="A888" s="13"/>
      <c r="B888" s="13"/>
      <c r="C888" s="12"/>
      <c r="D888" s="91"/>
      <c r="E888" s="91"/>
      <c r="F888" s="11"/>
      <c r="G888" s="87"/>
      <c r="H888" s="87"/>
      <c r="I888" s="11"/>
    </row>
    <row r="889" spans="1:9" s="2" customFormat="1" x14ac:dyDescent="0.2">
      <c r="A889" s="13"/>
      <c r="B889" s="13"/>
      <c r="C889" s="12"/>
      <c r="D889" s="91"/>
      <c r="E889" s="91"/>
      <c r="F889" s="11"/>
      <c r="G889" s="87"/>
      <c r="H889" s="87"/>
      <c r="I889" s="11"/>
    </row>
    <row r="890" spans="1:9" s="2" customFormat="1" x14ac:dyDescent="0.2">
      <c r="A890" s="13"/>
      <c r="B890" s="13"/>
      <c r="C890" s="12"/>
      <c r="D890" s="91"/>
      <c r="E890" s="91"/>
      <c r="F890" s="11"/>
      <c r="G890" s="87"/>
      <c r="H890" s="87"/>
      <c r="I890" s="11"/>
    </row>
    <row r="891" spans="1:9" s="2" customFormat="1" x14ac:dyDescent="0.2">
      <c r="A891" s="13"/>
      <c r="B891" s="13"/>
      <c r="C891" s="12"/>
      <c r="D891" s="91"/>
      <c r="E891" s="91"/>
      <c r="F891" s="11"/>
      <c r="G891" s="87"/>
      <c r="H891" s="87"/>
      <c r="I891" s="11"/>
    </row>
    <row r="892" spans="1:9" s="2" customFormat="1" x14ac:dyDescent="0.2">
      <c r="A892" s="13"/>
      <c r="B892" s="13"/>
      <c r="C892" s="12"/>
      <c r="D892" s="91"/>
      <c r="E892" s="91"/>
      <c r="F892" s="11"/>
      <c r="G892" s="87"/>
      <c r="H892" s="87"/>
      <c r="I892" s="11"/>
    </row>
    <row r="893" spans="1:9" s="2" customFormat="1" x14ac:dyDescent="0.2">
      <c r="A893" s="13"/>
      <c r="B893" s="13"/>
      <c r="C893" s="12"/>
      <c r="D893" s="91"/>
      <c r="E893" s="91"/>
      <c r="F893" s="11"/>
      <c r="G893" s="87"/>
      <c r="H893" s="87"/>
      <c r="I893" s="11"/>
    </row>
    <row r="894" spans="1:9" s="2" customFormat="1" x14ac:dyDescent="0.2">
      <c r="A894" s="13"/>
      <c r="B894" s="13"/>
      <c r="C894" s="12"/>
      <c r="D894" s="91"/>
      <c r="E894" s="91"/>
      <c r="F894" s="11"/>
      <c r="G894" s="87"/>
      <c r="H894" s="87"/>
      <c r="I894" s="11"/>
    </row>
    <row r="895" spans="1:9" s="2" customFormat="1" x14ac:dyDescent="0.2">
      <c r="A895" s="13"/>
      <c r="B895" s="13"/>
      <c r="C895" s="12"/>
      <c r="D895" s="91"/>
      <c r="E895" s="91"/>
      <c r="F895" s="11"/>
      <c r="G895" s="87"/>
      <c r="H895" s="87"/>
      <c r="I895" s="11"/>
    </row>
    <row r="896" spans="1:9" s="2" customFormat="1" x14ac:dyDescent="0.2">
      <c r="A896" s="13"/>
      <c r="B896" s="13"/>
      <c r="C896" s="12"/>
      <c r="D896" s="91"/>
      <c r="E896" s="91"/>
      <c r="F896" s="11"/>
      <c r="G896" s="87"/>
      <c r="H896" s="87"/>
      <c r="I896" s="11"/>
    </row>
    <row r="897" spans="1:9" s="2" customFormat="1" x14ac:dyDescent="0.2">
      <c r="A897" s="13"/>
      <c r="B897" s="13"/>
      <c r="C897" s="12"/>
      <c r="D897" s="91"/>
      <c r="E897" s="91"/>
      <c r="F897" s="11"/>
      <c r="G897" s="87"/>
      <c r="H897" s="87"/>
      <c r="I897" s="11"/>
    </row>
    <row r="898" spans="1:9" s="2" customFormat="1" x14ac:dyDescent="0.2">
      <c r="A898" s="13"/>
      <c r="B898" s="13"/>
      <c r="C898" s="12"/>
      <c r="D898" s="91"/>
      <c r="E898" s="91"/>
      <c r="F898" s="11"/>
      <c r="G898" s="87"/>
      <c r="H898" s="87"/>
      <c r="I898" s="11"/>
    </row>
    <row r="899" spans="1:9" s="2" customFormat="1" x14ac:dyDescent="0.2">
      <c r="A899" s="13"/>
      <c r="B899" s="13"/>
      <c r="C899" s="12"/>
      <c r="D899" s="91"/>
      <c r="E899" s="91"/>
      <c r="F899" s="11"/>
      <c r="G899" s="87"/>
      <c r="H899" s="87"/>
      <c r="I899" s="11"/>
    </row>
    <row r="900" spans="1:9" s="2" customFormat="1" x14ac:dyDescent="0.2">
      <c r="A900" s="13"/>
      <c r="B900" s="13"/>
      <c r="C900" s="12"/>
      <c r="D900" s="91"/>
      <c r="E900" s="91"/>
      <c r="F900" s="11"/>
      <c r="G900" s="87"/>
      <c r="H900" s="87"/>
      <c r="I900" s="11"/>
    </row>
    <row r="901" spans="1:9" s="2" customFormat="1" x14ac:dyDescent="0.2">
      <c r="A901" s="13"/>
      <c r="B901" s="13"/>
      <c r="C901" s="12"/>
      <c r="D901" s="91"/>
      <c r="E901" s="91"/>
      <c r="F901" s="11"/>
      <c r="G901" s="87"/>
      <c r="H901" s="87"/>
      <c r="I901" s="11"/>
    </row>
    <row r="902" spans="1:9" s="2" customFormat="1" x14ac:dyDescent="0.2">
      <c r="A902" s="13"/>
      <c r="B902" s="13"/>
      <c r="C902" s="12"/>
      <c r="D902" s="91"/>
      <c r="E902" s="91"/>
      <c r="F902" s="11"/>
      <c r="G902" s="87"/>
      <c r="H902" s="87"/>
      <c r="I902" s="11"/>
    </row>
    <row r="903" spans="1:9" s="2" customFormat="1" x14ac:dyDescent="0.2">
      <c r="A903" s="13"/>
      <c r="B903" s="13"/>
      <c r="C903" s="12"/>
      <c r="D903" s="91"/>
      <c r="E903" s="91"/>
      <c r="F903" s="11"/>
      <c r="G903" s="87"/>
      <c r="H903" s="87"/>
      <c r="I903" s="11"/>
    </row>
    <row r="904" spans="1:9" s="2" customFormat="1" x14ac:dyDescent="0.2">
      <c r="A904" s="13"/>
      <c r="B904" s="13"/>
      <c r="C904" s="12"/>
      <c r="D904" s="91"/>
      <c r="E904" s="91"/>
      <c r="F904" s="11"/>
      <c r="G904" s="87"/>
      <c r="H904" s="87"/>
      <c r="I904" s="11"/>
    </row>
    <row r="905" spans="1:9" s="2" customFormat="1" x14ac:dyDescent="0.2">
      <c r="A905" s="13"/>
      <c r="B905" s="13"/>
      <c r="C905" s="12"/>
      <c r="D905" s="91"/>
      <c r="E905" s="91"/>
      <c r="F905" s="11"/>
      <c r="G905" s="87"/>
      <c r="H905" s="87"/>
      <c r="I905" s="11"/>
    </row>
    <row r="906" spans="1:9" s="2" customFormat="1" x14ac:dyDescent="0.2">
      <c r="A906" s="13"/>
      <c r="B906" s="13"/>
      <c r="C906" s="12"/>
      <c r="D906" s="91"/>
      <c r="E906" s="91"/>
      <c r="F906" s="11"/>
      <c r="G906" s="87"/>
      <c r="H906" s="87"/>
      <c r="I906" s="11"/>
    </row>
    <row r="907" spans="1:9" s="2" customFormat="1" x14ac:dyDescent="0.2">
      <c r="A907" s="13"/>
      <c r="B907" s="13"/>
      <c r="C907" s="12"/>
      <c r="D907" s="91"/>
      <c r="E907" s="91"/>
      <c r="F907" s="11"/>
      <c r="G907" s="87"/>
      <c r="H907" s="87"/>
      <c r="I907" s="11"/>
    </row>
    <row r="908" spans="1:9" s="2" customFormat="1" x14ac:dyDescent="0.2">
      <c r="A908" s="13"/>
      <c r="B908" s="13"/>
      <c r="C908" s="12"/>
      <c r="D908" s="91"/>
      <c r="E908" s="91"/>
      <c r="F908" s="11"/>
      <c r="G908" s="87"/>
      <c r="H908" s="87"/>
      <c r="I908" s="11"/>
    </row>
    <row r="909" spans="1:9" s="2" customFormat="1" x14ac:dyDescent="0.2">
      <c r="A909" s="13"/>
      <c r="B909" s="13"/>
      <c r="C909" s="12"/>
      <c r="D909" s="91"/>
      <c r="E909" s="91"/>
      <c r="F909" s="11"/>
      <c r="G909" s="87"/>
      <c r="H909" s="87"/>
      <c r="I909" s="11"/>
    </row>
    <row r="910" spans="1:9" s="2" customFormat="1" x14ac:dyDescent="0.2">
      <c r="A910" s="13"/>
      <c r="B910" s="13"/>
      <c r="C910" s="12"/>
      <c r="D910" s="91"/>
      <c r="E910" s="91"/>
      <c r="F910" s="11"/>
      <c r="G910" s="87"/>
      <c r="H910" s="87"/>
      <c r="I910" s="11"/>
    </row>
    <row r="911" spans="1:9" s="2" customFormat="1" x14ac:dyDescent="0.2">
      <c r="A911" s="13"/>
      <c r="B911" s="13"/>
      <c r="C911" s="12"/>
      <c r="D911" s="91"/>
      <c r="E911" s="91"/>
      <c r="F911" s="11"/>
      <c r="G911" s="87"/>
      <c r="H911" s="87"/>
      <c r="I911" s="11"/>
    </row>
    <row r="912" spans="1:9" s="2" customFormat="1" x14ac:dyDescent="0.2">
      <c r="A912" s="13"/>
      <c r="B912" s="13"/>
      <c r="C912" s="12"/>
      <c r="D912" s="91"/>
      <c r="E912" s="91"/>
      <c r="F912" s="11"/>
      <c r="G912" s="87"/>
      <c r="H912" s="87"/>
      <c r="I912" s="11"/>
    </row>
    <row r="913" spans="1:9" s="2" customFormat="1" x14ac:dyDescent="0.2">
      <c r="A913" s="13"/>
      <c r="B913" s="13"/>
      <c r="C913" s="12"/>
      <c r="D913" s="91"/>
      <c r="E913" s="91"/>
      <c r="F913" s="11"/>
      <c r="G913" s="87"/>
      <c r="H913" s="87"/>
      <c r="I913" s="11"/>
    </row>
    <row r="914" spans="1:9" s="2" customFormat="1" x14ac:dyDescent="0.2">
      <c r="A914" s="13"/>
      <c r="B914" s="13"/>
      <c r="C914" s="12"/>
      <c r="D914" s="91"/>
      <c r="E914" s="91"/>
      <c r="F914" s="11"/>
      <c r="G914" s="87"/>
      <c r="H914" s="87"/>
      <c r="I914" s="11"/>
    </row>
    <row r="915" spans="1:9" s="2" customFormat="1" x14ac:dyDescent="0.2">
      <c r="A915" s="13"/>
      <c r="B915" s="13"/>
      <c r="C915" s="12"/>
      <c r="D915" s="91"/>
      <c r="E915" s="91"/>
      <c r="F915" s="11"/>
      <c r="G915" s="87"/>
      <c r="H915" s="87"/>
      <c r="I915" s="11"/>
    </row>
    <row r="916" spans="1:9" s="2" customFormat="1" x14ac:dyDescent="0.2">
      <c r="A916" s="13"/>
      <c r="B916" s="13"/>
      <c r="C916" s="12"/>
      <c r="D916" s="91"/>
      <c r="E916" s="91"/>
      <c r="F916" s="11"/>
      <c r="G916" s="87"/>
      <c r="H916" s="87"/>
      <c r="I916" s="11"/>
    </row>
    <row r="917" spans="1:9" s="2" customFormat="1" x14ac:dyDescent="0.2">
      <c r="A917" s="13"/>
      <c r="B917" s="13"/>
      <c r="C917" s="12"/>
      <c r="D917" s="91"/>
      <c r="E917" s="91"/>
      <c r="F917" s="11"/>
      <c r="G917" s="87"/>
      <c r="H917" s="87"/>
      <c r="I917" s="11"/>
    </row>
    <row r="918" spans="1:9" s="2" customFormat="1" x14ac:dyDescent="0.2">
      <c r="A918" s="13"/>
      <c r="B918" s="13"/>
      <c r="C918" s="12"/>
      <c r="D918" s="91"/>
      <c r="E918" s="91"/>
      <c r="F918" s="11"/>
      <c r="G918" s="87"/>
      <c r="H918" s="87"/>
      <c r="I918" s="11"/>
    </row>
    <row r="919" spans="1:9" s="2" customFormat="1" x14ac:dyDescent="0.2">
      <c r="A919" s="13"/>
      <c r="B919" s="13"/>
      <c r="C919" s="12"/>
      <c r="D919" s="91"/>
      <c r="E919" s="91"/>
      <c r="F919" s="11"/>
      <c r="G919" s="87"/>
      <c r="H919" s="87"/>
      <c r="I919" s="11"/>
    </row>
    <row r="920" spans="1:9" s="2" customFormat="1" x14ac:dyDescent="0.2">
      <c r="A920" s="13"/>
      <c r="B920" s="13"/>
      <c r="C920" s="12"/>
      <c r="D920" s="91"/>
      <c r="E920" s="91"/>
      <c r="F920" s="11"/>
      <c r="G920" s="87"/>
      <c r="H920" s="87"/>
      <c r="I920" s="11"/>
    </row>
    <row r="921" spans="1:9" s="2" customFormat="1" x14ac:dyDescent="0.2">
      <c r="A921" s="13"/>
      <c r="B921" s="13"/>
      <c r="C921" s="12"/>
      <c r="D921" s="91"/>
      <c r="E921" s="91"/>
      <c r="F921" s="11"/>
      <c r="G921" s="87"/>
      <c r="H921" s="87"/>
      <c r="I921" s="11"/>
    </row>
    <row r="922" spans="1:9" s="2" customFormat="1" x14ac:dyDescent="0.2">
      <c r="A922" s="13"/>
      <c r="B922" s="13"/>
      <c r="C922" s="12"/>
      <c r="D922" s="91"/>
      <c r="E922" s="91"/>
      <c r="F922" s="11"/>
      <c r="G922" s="87"/>
      <c r="H922" s="87"/>
      <c r="I922" s="11"/>
    </row>
    <row r="923" spans="1:9" s="2" customFormat="1" x14ac:dyDescent="0.2">
      <c r="A923" s="13"/>
      <c r="B923" s="13"/>
      <c r="C923" s="12"/>
      <c r="D923" s="91"/>
      <c r="E923" s="91"/>
      <c r="F923" s="11"/>
      <c r="G923" s="87"/>
      <c r="H923" s="87"/>
      <c r="I923" s="11"/>
    </row>
    <row r="924" spans="1:9" s="2" customFormat="1" x14ac:dyDescent="0.2">
      <c r="A924" s="13"/>
      <c r="B924" s="13"/>
      <c r="C924" s="12"/>
      <c r="D924" s="91"/>
      <c r="E924" s="91"/>
      <c r="F924" s="11"/>
      <c r="G924" s="87"/>
      <c r="H924" s="87"/>
      <c r="I924" s="11"/>
    </row>
    <row r="925" spans="1:9" s="2" customFormat="1" x14ac:dyDescent="0.2">
      <c r="A925" s="13"/>
      <c r="B925" s="13"/>
      <c r="C925" s="12"/>
      <c r="D925" s="91"/>
      <c r="E925" s="91"/>
      <c r="F925" s="11"/>
      <c r="G925" s="87"/>
      <c r="H925" s="87"/>
      <c r="I925" s="11"/>
    </row>
    <row r="926" spans="1:9" s="2" customFormat="1" x14ac:dyDescent="0.2">
      <c r="A926" s="13"/>
      <c r="B926" s="13"/>
      <c r="C926" s="12"/>
      <c r="D926" s="91"/>
      <c r="E926" s="91"/>
      <c r="F926" s="11"/>
      <c r="G926" s="87"/>
      <c r="H926" s="87"/>
      <c r="I926" s="11"/>
    </row>
    <row r="927" spans="1:9" s="2" customFormat="1" x14ac:dyDescent="0.2">
      <c r="A927" s="13"/>
      <c r="B927" s="13"/>
      <c r="C927" s="12"/>
      <c r="D927" s="91"/>
      <c r="E927" s="91"/>
      <c r="F927" s="11"/>
      <c r="G927" s="87"/>
      <c r="H927" s="87"/>
      <c r="I927" s="11"/>
    </row>
    <row r="928" spans="1:9" s="2" customFormat="1" x14ac:dyDescent="0.2">
      <c r="A928" s="13"/>
      <c r="B928" s="13"/>
      <c r="C928" s="12"/>
      <c r="D928" s="91"/>
      <c r="E928" s="91"/>
      <c r="F928" s="11"/>
      <c r="G928" s="87"/>
      <c r="H928" s="87"/>
      <c r="I928" s="11"/>
    </row>
    <row r="929" spans="1:9" s="2" customFormat="1" x14ac:dyDescent="0.2">
      <c r="A929" s="13"/>
      <c r="B929" s="13"/>
      <c r="C929" s="12"/>
      <c r="D929" s="91"/>
      <c r="E929" s="91"/>
      <c r="F929" s="11"/>
      <c r="G929" s="87"/>
      <c r="H929" s="87"/>
      <c r="I929" s="11"/>
    </row>
    <row r="930" spans="1:9" s="2" customFormat="1" x14ac:dyDescent="0.2">
      <c r="A930" s="13"/>
      <c r="B930" s="13"/>
      <c r="C930" s="12"/>
      <c r="D930" s="91"/>
      <c r="E930" s="91"/>
      <c r="F930" s="11"/>
      <c r="G930" s="87"/>
      <c r="H930" s="87"/>
      <c r="I930" s="11"/>
    </row>
    <row r="931" spans="1:9" s="2" customFormat="1" x14ac:dyDescent="0.2">
      <c r="A931" s="13"/>
      <c r="B931" s="13"/>
      <c r="C931" s="12"/>
      <c r="D931" s="91"/>
      <c r="E931" s="91"/>
      <c r="F931" s="11"/>
      <c r="G931" s="87"/>
      <c r="H931" s="87"/>
      <c r="I931" s="11"/>
    </row>
    <row r="932" spans="1:9" s="2" customFormat="1" x14ac:dyDescent="0.2">
      <c r="A932" s="13"/>
      <c r="B932" s="13"/>
      <c r="C932" s="12"/>
      <c r="D932" s="91"/>
      <c r="E932" s="91"/>
      <c r="F932" s="11"/>
      <c r="G932" s="87"/>
      <c r="H932" s="87"/>
      <c r="I932" s="11"/>
    </row>
    <row r="933" spans="1:9" s="2" customFormat="1" x14ac:dyDescent="0.2">
      <c r="A933" s="13"/>
      <c r="B933" s="13"/>
      <c r="C933" s="12"/>
      <c r="D933" s="91"/>
      <c r="E933" s="91"/>
      <c r="F933" s="11"/>
      <c r="G933" s="87"/>
      <c r="H933" s="87"/>
      <c r="I933" s="11"/>
    </row>
    <row r="934" spans="1:9" s="2" customFormat="1" x14ac:dyDescent="0.2">
      <c r="A934" s="13"/>
      <c r="B934" s="13"/>
      <c r="C934" s="12"/>
      <c r="D934" s="91"/>
      <c r="E934" s="91"/>
      <c r="F934" s="11"/>
      <c r="G934" s="87"/>
      <c r="H934" s="87"/>
      <c r="I934" s="11"/>
    </row>
    <row r="935" spans="1:9" s="2" customFormat="1" x14ac:dyDescent="0.2">
      <c r="A935" s="13"/>
      <c r="B935" s="13"/>
      <c r="C935" s="12"/>
      <c r="D935" s="91"/>
      <c r="E935" s="91"/>
      <c r="F935" s="11"/>
      <c r="G935" s="87"/>
      <c r="H935" s="87"/>
      <c r="I935" s="11"/>
    </row>
    <row r="936" spans="1:9" s="2" customFormat="1" x14ac:dyDescent="0.2">
      <c r="A936" s="13"/>
      <c r="B936" s="13"/>
      <c r="C936" s="12"/>
      <c r="D936" s="91"/>
      <c r="E936" s="91"/>
      <c r="F936" s="11"/>
      <c r="G936" s="87"/>
      <c r="H936" s="87"/>
      <c r="I936" s="11"/>
    </row>
    <row r="937" spans="1:9" s="2" customFormat="1" x14ac:dyDescent="0.2">
      <c r="A937" s="13"/>
      <c r="B937" s="13"/>
      <c r="C937" s="12"/>
      <c r="D937" s="91"/>
      <c r="E937" s="91"/>
      <c r="F937" s="11"/>
      <c r="G937" s="87"/>
      <c r="H937" s="87"/>
      <c r="I937" s="11"/>
    </row>
    <row r="938" spans="1:9" s="2" customFormat="1" x14ac:dyDescent="0.2">
      <c r="A938" s="13"/>
      <c r="B938" s="13"/>
      <c r="C938" s="12"/>
      <c r="D938" s="91"/>
      <c r="E938" s="91"/>
      <c r="F938" s="11"/>
      <c r="G938" s="87"/>
      <c r="H938" s="87"/>
      <c r="I938" s="11"/>
    </row>
    <row r="939" spans="1:9" s="2" customFormat="1" x14ac:dyDescent="0.2">
      <c r="A939" s="13"/>
      <c r="B939" s="13"/>
      <c r="C939" s="12"/>
      <c r="D939" s="91"/>
      <c r="E939" s="91"/>
      <c r="F939" s="11"/>
      <c r="G939" s="87"/>
      <c r="H939" s="87"/>
      <c r="I939" s="11"/>
    </row>
    <row r="940" spans="1:9" s="2" customFormat="1" x14ac:dyDescent="0.2">
      <c r="A940" s="13"/>
      <c r="B940" s="13"/>
      <c r="C940" s="12"/>
      <c r="D940" s="91"/>
      <c r="E940" s="91"/>
      <c r="F940" s="11"/>
      <c r="G940" s="87"/>
      <c r="H940" s="87"/>
      <c r="I940" s="11"/>
    </row>
    <row r="941" spans="1:9" s="2" customFormat="1" x14ac:dyDescent="0.2">
      <c r="A941" s="13"/>
      <c r="B941" s="13"/>
      <c r="C941" s="12"/>
      <c r="D941" s="91"/>
      <c r="E941" s="91"/>
      <c r="F941" s="11"/>
      <c r="G941" s="87"/>
      <c r="H941" s="87"/>
      <c r="I941" s="11"/>
    </row>
    <row r="942" spans="1:9" s="2" customFormat="1" x14ac:dyDescent="0.2">
      <c r="A942" s="13"/>
      <c r="B942" s="13"/>
      <c r="C942" s="12"/>
      <c r="D942" s="91"/>
      <c r="E942" s="91"/>
      <c r="F942" s="11"/>
      <c r="G942" s="87"/>
      <c r="H942" s="87"/>
      <c r="I942" s="11"/>
    </row>
    <row r="943" spans="1:9" s="2" customFormat="1" x14ac:dyDescent="0.2">
      <c r="A943" s="13"/>
      <c r="B943" s="13"/>
      <c r="C943" s="12"/>
      <c r="D943" s="91"/>
      <c r="E943" s="91"/>
      <c r="F943" s="11"/>
      <c r="G943" s="87"/>
      <c r="H943" s="87"/>
      <c r="I943" s="11"/>
    </row>
    <row r="944" spans="1:9" s="2" customFormat="1" x14ac:dyDescent="0.2">
      <c r="A944" s="13"/>
      <c r="B944" s="13"/>
      <c r="C944" s="12"/>
      <c r="D944" s="91"/>
      <c r="E944" s="91"/>
      <c r="F944" s="11"/>
      <c r="G944" s="87"/>
      <c r="H944" s="87"/>
      <c r="I944" s="11"/>
    </row>
    <row r="945" spans="1:9" s="2" customFormat="1" x14ac:dyDescent="0.2">
      <c r="A945" s="13"/>
      <c r="B945" s="13"/>
      <c r="C945" s="12"/>
      <c r="D945" s="91"/>
      <c r="E945" s="91"/>
      <c r="F945" s="11"/>
      <c r="G945" s="87"/>
      <c r="H945" s="87"/>
      <c r="I945" s="11"/>
    </row>
    <row r="946" spans="1:9" s="2" customFormat="1" x14ac:dyDescent="0.2">
      <c r="A946" s="13"/>
      <c r="B946" s="13"/>
      <c r="C946" s="12"/>
      <c r="D946" s="91"/>
      <c r="E946" s="91"/>
      <c r="F946" s="11"/>
      <c r="G946" s="87"/>
      <c r="H946" s="87"/>
      <c r="I946" s="11"/>
    </row>
    <row r="947" spans="1:9" s="2" customFormat="1" x14ac:dyDescent="0.2">
      <c r="A947" s="13"/>
      <c r="B947" s="13"/>
      <c r="C947" s="12"/>
      <c r="D947" s="91"/>
      <c r="E947" s="91"/>
      <c r="F947" s="11"/>
      <c r="G947" s="87"/>
      <c r="H947" s="87"/>
      <c r="I947" s="11"/>
    </row>
    <row r="948" spans="1:9" s="2" customFormat="1" x14ac:dyDescent="0.2">
      <c r="A948" s="13"/>
      <c r="B948" s="13"/>
      <c r="C948" s="12"/>
      <c r="D948" s="91"/>
      <c r="E948" s="91"/>
      <c r="F948" s="11"/>
      <c r="G948" s="87"/>
      <c r="H948" s="87"/>
      <c r="I948" s="11"/>
    </row>
    <row r="949" spans="1:9" s="2" customFormat="1" x14ac:dyDescent="0.2">
      <c r="A949" s="13"/>
      <c r="B949" s="13"/>
      <c r="C949" s="12"/>
      <c r="D949" s="91"/>
      <c r="E949" s="91"/>
      <c r="F949" s="11"/>
      <c r="G949" s="87"/>
      <c r="H949" s="87"/>
      <c r="I949" s="11"/>
    </row>
    <row r="950" spans="1:9" s="2" customFormat="1" x14ac:dyDescent="0.2">
      <c r="A950" s="13"/>
      <c r="B950" s="13"/>
      <c r="C950" s="12"/>
      <c r="D950" s="91"/>
      <c r="E950" s="91"/>
      <c r="F950" s="11"/>
      <c r="G950" s="87"/>
      <c r="H950" s="87"/>
      <c r="I950" s="11"/>
    </row>
    <row r="951" spans="1:9" s="2" customFormat="1" x14ac:dyDescent="0.2">
      <c r="A951" s="13"/>
      <c r="B951" s="13"/>
      <c r="C951" s="12"/>
      <c r="D951" s="91"/>
      <c r="E951" s="91"/>
      <c r="F951" s="11"/>
      <c r="G951" s="87"/>
      <c r="H951" s="87"/>
      <c r="I951" s="11"/>
    </row>
    <row r="952" spans="1:9" s="2" customFormat="1" x14ac:dyDescent="0.2">
      <c r="A952" s="13"/>
      <c r="B952" s="13"/>
      <c r="C952" s="12"/>
      <c r="D952" s="91"/>
      <c r="E952" s="91"/>
      <c r="F952" s="11"/>
      <c r="G952" s="87"/>
      <c r="H952" s="87"/>
      <c r="I952" s="11"/>
    </row>
    <row r="953" spans="1:9" s="2" customFormat="1" x14ac:dyDescent="0.2">
      <c r="A953" s="13"/>
      <c r="B953" s="13"/>
      <c r="C953" s="12"/>
      <c r="D953" s="91"/>
      <c r="E953" s="91"/>
      <c r="F953" s="11"/>
      <c r="G953" s="87"/>
      <c r="H953" s="87"/>
      <c r="I953" s="11"/>
    </row>
    <row r="954" spans="1:9" s="2" customFormat="1" x14ac:dyDescent="0.2">
      <c r="A954" s="13"/>
      <c r="B954" s="13"/>
      <c r="C954" s="12"/>
      <c r="D954" s="91"/>
      <c r="E954" s="91"/>
      <c r="F954" s="11"/>
      <c r="G954" s="87"/>
      <c r="H954" s="87"/>
      <c r="I954" s="11"/>
    </row>
    <row r="955" spans="1:9" s="2" customFormat="1" x14ac:dyDescent="0.2">
      <c r="A955" s="13"/>
      <c r="B955" s="13"/>
      <c r="C955" s="12"/>
      <c r="D955" s="91"/>
      <c r="E955" s="91"/>
      <c r="F955" s="11"/>
      <c r="G955" s="87"/>
      <c r="H955" s="87"/>
      <c r="I955" s="11"/>
    </row>
    <row r="956" spans="1:9" s="2" customFormat="1" x14ac:dyDescent="0.2">
      <c r="A956" s="13"/>
      <c r="B956" s="13"/>
      <c r="C956" s="12"/>
      <c r="D956" s="91"/>
      <c r="E956" s="91"/>
      <c r="F956" s="11"/>
      <c r="G956" s="87"/>
      <c r="H956" s="87"/>
      <c r="I956" s="11"/>
    </row>
  </sheetData>
  <mergeCells count="3">
    <mergeCell ref="B2:H2"/>
    <mergeCell ref="A1:H1"/>
    <mergeCell ref="A3:H3"/>
  </mergeCells>
  <pageMargins left="0.70866141732283472" right="0.70866141732283472" top="0.78740157480314965" bottom="0.78740157480314965" header="0.31496062992125984" footer="0.31496062992125984"/>
  <pageSetup paperSize="9" scale="76" fitToHeight="0" orientation="landscape" r:id="rId1"/>
  <headerFooter>
    <oddFooter>Stránka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Návrh 2024 příjmy </vt:lpstr>
      <vt:lpstr>Návrh 2024 výdaje</vt:lpstr>
      <vt:lpstr>'Návrh 2024 příjmy '!Názvy_tisku</vt:lpstr>
      <vt:lpstr>'Návrh 2024 výdaje'!Názvy_tisku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2023-12-07T18:15:45Z</cp:lastPrinted>
  <dcterms:created xsi:type="dcterms:W3CDTF">2001-03-03T09:02:45Z</dcterms:created>
  <dcterms:modified xsi:type="dcterms:W3CDTF">2023-12-07T19:44:13Z</dcterms:modified>
</cp:coreProperties>
</file>