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ppl\Users\vomackova\Dokumenty\"/>
    </mc:Choice>
  </mc:AlternateContent>
  <bookViews>
    <workbookView xWindow="0" yWindow="0" windowWidth="19440" windowHeight="11985" activeTab="1"/>
  </bookViews>
  <sheets>
    <sheet name="Rozpočet 2017 příjmy " sheetId="27" r:id="rId1"/>
    <sheet name="Rozpočet 2017 výdaje " sheetId="29" r:id="rId2"/>
  </sheets>
  <definedNames>
    <definedName name="_xlnm.Print_Titles" localSheetId="0">'Rozpočet 2017 příjmy '!$1:$8</definedName>
    <definedName name="_xlnm.Print_Titles" localSheetId="1">'Rozpočet 2017 výdaje '!$1:$7</definedName>
    <definedName name="_xlnm.Print_Area" localSheetId="1">'Rozpočet 2017 výdaje '!$A$1:$H$396</definedName>
  </definedNames>
  <calcPr calcId="152511"/>
</workbook>
</file>

<file path=xl/calcChain.xml><?xml version="1.0" encoding="utf-8"?>
<calcChain xmlns="http://schemas.openxmlformats.org/spreadsheetml/2006/main">
  <c r="I286" i="29" l="1"/>
  <c r="I220" i="29"/>
  <c r="I100" i="29"/>
  <c r="I77" i="29"/>
  <c r="I25" i="29"/>
  <c r="I20" i="29"/>
  <c r="G359" i="29" l="1"/>
  <c r="G358" i="29"/>
  <c r="G357" i="29"/>
  <c r="E391" i="29"/>
  <c r="H391" i="29" l="1"/>
  <c r="F245" i="29"/>
  <c r="E245" i="29"/>
  <c r="D245" i="29"/>
  <c r="G163" i="29"/>
  <c r="F163" i="29"/>
  <c r="E163" i="29"/>
  <c r="D163" i="29"/>
  <c r="F154" i="29"/>
  <c r="E154" i="29"/>
  <c r="D154" i="29"/>
  <c r="F388" i="29" l="1"/>
  <c r="E388" i="29"/>
  <c r="D388" i="29"/>
  <c r="G371" i="29"/>
  <c r="H371" i="29" s="1"/>
  <c r="F371" i="29"/>
  <c r="E371" i="29"/>
  <c r="D371" i="29"/>
  <c r="F363" i="29"/>
  <c r="F367" i="29" s="1"/>
  <c r="E363" i="29"/>
  <c r="E367" i="29" s="1"/>
  <c r="D363" i="29"/>
  <c r="D367" i="29" s="1"/>
  <c r="G355" i="29"/>
  <c r="H355" i="29" s="1"/>
  <c r="F355" i="29"/>
  <c r="D355" i="29"/>
  <c r="E354" i="29"/>
  <c r="E355" i="29" s="1"/>
  <c r="G352" i="29"/>
  <c r="H352" i="29" s="1"/>
  <c r="F352" i="29"/>
  <c r="E352" i="29"/>
  <c r="D352" i="29"/>
  <c r="G349" i="29"/>
  <c r="H349" i="29" s="1"/>
  <c r="F349" i="29"/>
  <c r="E349" i="29"/>
  <c r="D349" i="29"/>
  <c r="F346" i="29"/>
  <c r="E346" i="29"/>
  <c r="D346" i="29"/>
  <c r="G343" i="29"/>
  <c r="G329" i="29"/>
  <c r="G316" i="29"/>
  <c r="G309" i="29"/>
  <c r="H309" i="29" s="1"/>
  <c r="F309" i="29"/>
  <c r="E309" i="29"/>
  <c r="D309" i="29"/>
  <c r="G290" i="29"/>
  <c r="H290" i="29" s="1"/>
  <c r="E290" i="29"/>
  <c r="D290" i="29"/>
  <c r="F289" i="29"/>
  <c r="F287" i="29"/>
  <c r="F290" i="29" s="1"/>
  <c r="G266" i="29"/>
  <c r="H266" i="29" s="1"/>
  <c r="F266" i="29"/>
  <c r="E266" i="29"/>
  <c r="D266" i="29"/>
  <c r="G262" i="29"/>
  <c r="H262" i="29" s="1"/>
  <c r="G259" i="29"/>
  <c r="H259" i="29" s="1"/>
  <c r="F259" i="29"/>
  <c r="E259" i="29"/>
  <c r="D259" i="29"/>
  <c r="G254" i="29"/>
  <c r="H254" i="29" s="1"/>
  <c r="F254" i="29"/>
  <c r="E254" i="29"/>
  <c r="D254" i="29"/>
  <c r="G245" i="29"/>
  <c r="H245" i="29" s="1"/>
  <c r="G240" i="29"/>
  <c r="H240" i="29" s="1"/>
  <c r="F240" i="29"/>
  <c r="E240" i="29"/>
  <c r="D240" i="29"/>
  <c r="G237" i="29"/>
  <c r="H237" i="29" s="1"/>
  <c r="F237" i="29"/>
  <c r="E237" i="29"/>
  <c r="D237" i="29"/>
  <c r="F226" i="29"/>
  <c r="E226" i="29"/>
  <c r="D226" i="29"/>
  <c r="G221" i="29"/>
  <c r="G226" i="29" s="1"/>
  <c r="H226" i="29" s="1"/>
  <c r="G210" i="29"/>
  <c r="H210" i="29" s="1"/>
  <c r="F210" i="29"/>
  <c r="E210" i="29"/>
  <c r="D210" i="29"/>
  <c r="H207" i="29"/>
  <c r="G207" i="29"/>
  <c r="F207" i="29"/>
  <c r="E207" i="29"/>
  <c r="D207" i="29"/>
  <c r="G204" i="29"/>
  <c r="H204" i="29" s="1"/>
  <c r="F204" i="29"/>
  <c r="E204" i="29"/>
  <c r="D204" i="29"/>
  <c r="G196" i="29"/>
  <c r="H196" i="29" s="1"/>
  <c r="F196" i="29"/>
  <c r="E196" i="29"/>
  <c r="D196" i="29"/>
  <c r="F193" i="29"/>
  <c r="E193" i="29"/>
  <c r="D193" i="29"/>
  <c r="G192" i="29"/>
  <c r="G193" i="29" s="1"/>
  <c r="H193" i="29" s="1"/>
  <c r="G179" i="29"/>
  <c r="H179" i="29" s="1"/>
  <c r="F179" i="29"/>
  <c r="E179" i="29"/>
  <c r="D179" i="29"/>
  <c r="G176" i="29"/>
  <c r="H176" i="29" s="1"/>
  <c r="F176" i="29"/>
  <c r="E176" i="29"/>
  <c r="D176" i="29"/>
  <c r="G171" i="29"/>
  <c r="H171" i="29" s="1"/>
  <c r="F171" i="29"/>
  <c r="E171" i="29"/>
  <c r="D171" i="29"/>
  <c r="G167" i="29"/>
  <c r="H167" i="29" s="1"/>
  <c r="F167" i="29"/>
  <c r="E167" i="29"/>
  <c r="D167" i="29"/>
  <c r="H163" i="29"/>
  <c r="G154" i="29"/>
  <c r="H154" i="29" s="1"/>
  <c r="G149" i="29"/>
  <c r="H149" i="29" s="1"/>
  <c r="F149" i="29"/>
  <c r="E149" i="29"/>
  <c r="D149" i="29"/>
  <c r="G145" i="29"/>
  <c r="H145" i="29" s="1"/>
  <c r="F145" i="29"/>
  <c r="E145" i="29"/>
  <c r="D145" i="29"/>
  <c r="G137" i="29"/>
  <c r="H137" i="29" s="1"/>
  <c r="F137" i="29"/>
  <c r="E137" i="29"/>
  <c r="D137" i="29"/>
  <c r="E134" i="29"/>
  <c r="D134" i="29"/>
  <c r="G131" i="29"/>
  <c r="G134" i="29" s="1"/>
  <c r="H134" i="29" s="1"/>
  <c r="F126" i="29"/>
  <c r="F134" i="29" s="1"/>
  <c r="G118" i="29"/>
  <c r="H118" i="29" s="1"/>
  <c r="E118" i="29"/>
  <c r="D118" i="29"/>
  <c r="F114" i="29"/>
  <c r="F118" i="29" s="1"/>
  <c r="D101" i="29"/>
  <c r="F88" i="29"/>
  <c r="F84" i="29"/>
  <c r="E83" i="29"/>
  <c r="E80" i="29"/>
  <c r="F79" i="29"/>
  <c r="E79" i="29"/>
  <c r="F73" i="29"/>
  <c r="E73" i="29"/>
  <c r="G60" i="29"/>
  <c r="H60" i="29" s="1"/>
  <c r="D60" i="29"/>
  <c r="F58" i="29"/>
  <c r="F60" i="29" s="1"/>
  <c r="E58" i="29"/>
  <c r="E60" i="29" s="1"/>
  <c r="G52" i="29"/>
  <c r="H52" i="29" s="1"/>
  <c r="F52" i="29"/>
  <c r="E52" i="29"/>
  <c r="D52" i="29"/>
  <c r="G45" i="29"/>
  <c r="H45" i="29" s="1"/>
  <c r="F45" i="29"/>
  <c r="E45" i="29"/>
  <c r="D45" i="29"/>
  <c r="G29" i="29"/>
  <c r="F29" i="29"/>
  <c r="E29" i="29"/>
  <c r="D29" i="29"/>
  <c r="G26" i="29"/>
  <c r="H26" i="29" s="1"/>
  <c r="F26" i="29"/>
  <c r="E26" i="29"/>
  <c r="D26" i="29"/>
  <c r="F74" i="27"/>
  <c r="E74" i="27"/>
  <c r="D74" i="27"/>
  <c r="D79" i="27" s="1"/>
  <c r="F79" i="27"/>
  <c r="G74" i="27"/>
  <c r="G79" i="27" s="1"/>
  <c r="H79" i="27" s="1"/>
  <c r="G73" i="27"/>
  <c r="E73" i="27"/>
  <c r="D73" i="27"/>
  <c r="G72" i="27"/>
  <c r="F72" i="27"/>
  <c r="E72" i="27"/>
  <c r="D72" i="27"/>
  <c r="G71" i="27"/>
  <c r="F71" i="27"/>
  <c r="E71" i="27"/>
  <c r="D71" i="27"/>
  <c r="G69" i="27"/>
  <c r="F69" i="27"/>
  <c r="F75" i="27" s="1"/>
  <c r="E69" i="27"/>
  <c r="D69" i="27"/>
  <c r="F64" i="27"/>
  <c r="D64" i="27"/>
  <c r="E56" i="27"/>
  <c r="E48" i="27"/>
  <c r="E45" i="27"/>
  <c r="E43" i="27"/>
  <c r="G32" i="27"/>
  <c r="G64" i="27" s="1"/>
  <c r="H64" i="27" s="1"/>
  <c r="G29" i="27"/>
  <c r="H29" i="27" s="1"/>
  <c r="F29" i="27"/>
  <c r="E29" i="27"/>
  <c r="D29" i="27"/>
  <c r="H16" i="27"/>
  <c r="H66" i="27" s="1"/>
  <c r="G16" i="27"/>
  <c r="F16" i="27"/>
  <c r="F66" i="27" s="1"/>
  <c r="E16" i="27"/>
  <c r="D16" i="27"/>
  <c r="D66" i="27" s="1"/>
  <c r="G75" i="27" l="1"/>
  <c r="H75" i="27" s="1"/>
  <c r="F101" i="29"/>
  <c r="F365" i="29" s="1"/>
  <c r="F369" i="29" s="1"/>
  <c r="F373" i="29" s="1"/>
  <c r="F392" i="29" s="1"/>
  <c r="F390" i="29" s="1"/>
  <c r="D365" i="29"/>
  <c r="D369" i="29" s="1"/>
  <c r="D373" i="29" s="1"/>
  <c r="D392" i="29" s="1"/>
  <c r="D390" i="29" s="1"/>
  <c r="E101" i="29"/>
  <c r="E365" i="29" s="1"/>
  <c r="E369" i="29" s="1"/>
  <c r="E373" i="29" s="1"/>
  <c r="E392" i="29" s="1"/>
  <c r="E390" i="29" s="1"/>
  <c r="G346" i="29"/>
  <c r="H346" i="29" s="1"/>
  <c r="G363" i="29"/>
  <c r="G367" i="29" s="1"/>
  <c r="H29" i="29"/>
  <c r="G101" i="29"/>
  <c r="H101" i="29" s="1"/>
  <c r="E75" i="27"/>
  <c r="E79" i="27"/>
  <c r="F77" i="27"/>
  <c r="F81" i="27" s="1"/>
  <c r="G66" i="27"/>
  <c r="E64" i="27"/>
  <c r="E66" i="27" s="1"/>
  <c r="D75" i="27"/>
  <c r="D77" i="27" s="1"/>
  <c r="D81" i="27" s="1"/>
  <c r="G77" i="27" l="1"/>
  <c r="G81" i="27" s="1"/>
  <c r="D394" i="29"/>
  <c r="D396" i="29" s="1"/>
  <c r="H363" i="29"/>
  <c r="H365" i="29" s="1"/>
  <c r="F394" i="29"/>
  <c r="F396" i="29" s="1"/>
  <c r="G365" i="29"/>
  <c r="G369" i="29" s="1"/>
  <c r="E394" i="29"/>
  <c r="E396" i="29" s="1"/>
  <c r="E77" i="27"/>
  <c r="E81" i="27" s="1"/>
  <c r="H77" i="27"/>
  <c r="H81" i="27" s="1"/>
  <c r="H388" i="29" s="1"/>
  <c r="G373" i="29" l="1"/>
  <c r="H373" i="29" s="1"/>
  <c r="H392" i="29" s="1"/>
  <c r="H369" i="29"/>
  <c r="H390" i="29" l="1"/>
  <c r="H394" i="29"/>
  <c r="H396" i="29" s="1"/>
</calcChain>
</file>

<file path=xl/sharedStrings.xml><?xml version="1.0" encoding="utf-8"?>
<sst xmlns="http://schemas.openxmlformats.org/spreadsheetml/2006/main" count="438" uniqueCount="352">
  <si>
    <t>RS</t>
  </si>
  <si>
    <t>Paragraf</t>
  </si>
  <si>
    <t>Položka</t>
  </si>
  <si>
    <t>Název</t>
  </si>
  <si>
    <t>Správní poplatky</t>
  </si>
  <si>
    <t>Poplatek ze psů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</si>
  <si>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</si>
  <si>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</si>
  <si>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</si>
  <si>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</si>
  <si>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</si>
  <si>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</si>
  <si>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</si>
  <si>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</si>
  <si>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</si>
  <si>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</si>
  <si>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</si>
  <si>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</si>
  <si>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</si>
  <si>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telekomunikací a radiokomunikací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</si>
  <si>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</si>
  <si>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</si>
  <si>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</si>
  <si>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</si>
  <si>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</si>
  <si>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</si>
  <si>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</si>
  <si>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</si>
  <si>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</si>
  <si>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</si>
  <si>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</si>
  <si>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</si>
  <si>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</si>
  <si>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</si>
  <si>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</si>
  <si>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</si>
  <si>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</si>
  <si>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</si>
  <si>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</si>
  <si>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</si>
  <si>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</si>
  <si>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</si>
  <si>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</si>
  <si>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Nákup kolku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</si>
  <si>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</si>
  <si>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</si>
  <si>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</si>
  <si>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</si>
  <si>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</si>
  <si>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</si>
  <si>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</si>
  <si>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</si>
  <si>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</si>
  <si>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</si>
  <si>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</si>
  <si>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</si>
  <si>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</si>
  <si>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</si>
  <si>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</si>
  <si>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</si>
  <si>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</si>
  <si>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</si>
  <si>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</si>
  <si>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Platby daní a poplatků státnímu rozpočtu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</si>
  <si>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</si>
  <si>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</si>
  <si>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</si>
  <si>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</si>
  <si>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</si>
  <si>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</si>
  <si>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Přijaté nekapitálové příspěvky a náhrady vč.správních řízení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</si>
  <si>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</si>
  <si>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</si>
  <si>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</si>
  <si>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</si>
  <si>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</si>
  <si>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</si>
  <si>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</si>
  <si>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</si>
  <si>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</si>
  <si>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 xml:space="preserve">RU 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</si>
  <si>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</si>
  <si>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</si>
  <si>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</si>
  <si>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Ostatní tělovýchovná činnost</t>
  </si>
  <si>
    <t>Ostatní neinv. transfery neziskovým apod. organizacím-Junák</t>
  </si>
  <si>
    <t>Využití volného času dětí a mládeže</t>
  </si>
  <si>
    <t>``</t>
  </si>
  <si>
    <t>Pohonné hmoty - fukar</t>
  </si>
  <si>
    <t>Sportovní zařízení v majetku obce - S.K. Slovan Kunratice</t>
  </si>
  <si>
    <t>Knihy, učební pomůcky, tisk - vlastní zdroje</t>
  </si>
  <si>
    <t xml:space="preserve">                                          - dotace HMP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</si>
  <si>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</si>
  <si>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</si>
  <si>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</si>
  <si>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</si>
  <si>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</si>
  <si>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</si>
  <si>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</si>
  <si>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Neinvestiční transfery církvím a nábožen. společnostem-ř.k.farnost Kunratice</t>
  </si>
  <si>
    <t>Nákup ostatních služeb-přezkoumání hospodaření</t>
  </si>
  <si>
    <t>Drobný hmotný dlouhodobý majetek-lavičky, kontejnery na textil, hrací prvky do 40,0 tis.</t>
  </si>
  <si>
    <t>Ostatní činnosti související se službami pro obyvatelstvo</t>
  </si>
  <si>
    <t>Náhrady mzdy v době nemoci</t>
  </si>
  <si>
    <t>Ostatní neinvestiční transfery obyvatelstvu-dárkové poukázky jubilantům</t>
  </si>
  <si>
    <t>Nákup ostatních služeb-akce pro obyvatele a drobné služby</t>
  </si>
  <si>
    <t>Ostatní neinvestiční transfery obyvatelstvu-příspěvek na posilovnu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</si>
  <si>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</si>
  <si>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</si>
  <si>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</si>
  <si>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</si>
  <si>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</si>
  <si>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Neinvestiční transfery zřízeným přísp.organizacím -dotace HMP:</t>
  </si>
  <si>
    <t>Pořízení, zachování a obnova hodnot národního historického povědomí</t>
  </si>
  <si>
    <t>Neinvestiční transfery obecně prosp. společnostem-o.p.s. Žít spolu</t>
  </si>
  <si>
    <t>Nákup materiálu - dotace HMP</t>
  </si>
  <si>
    <t>Neinvestiční dotace Asistenti pedagoga 1. a 2. pololetí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</si>
  <si>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</si>
  <si>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</si>
  <si>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</si>
  <si>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</si>
  <si>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</si>
  <si>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</si>
  <si>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</si>
  <si>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Neinvestiční transfery spolkům-o.s. Pro Kunratice</t>
  </si>
  <si>
    <t>Nákup ostatních služeb (projekty, vyjádření k sítím..)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</si>
  <si>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</si>
  <si>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</si>
  <si>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</si>
  <si>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</si>
  <si>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</si>
  <si>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</si>
  <si>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</si>
  <si>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</si>
  <si>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</si>
  <si>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</si>
  <si>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Ing. Lenka Alinčová, starostka MČ Praha Kunratice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</si>
  <si>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</si>
  <si>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</si>
  <si>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</si>
  <si>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</si>
  <si>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</si>
  <si>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</si>
  <si>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</si>
  <si>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</si>
  <si>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Příjmy z poskytování služeb a výrobků - místní správa-úhrada za poskyt. informací dle 106/1999 Sb.</t>
  </si>
  <si>
    <t>Neinvestiční transfery zřízeným přísp.organizacím -dotace HMP-mzdové prostředky pracovníků školství</t>
  </si>
  <si>
    <t>Neinvestiční dotace-mzdové prostředky pracovníků školství</t>
  </si>
  <si>
    <t>Věcné dary (dárky účastníkům akcí)</t>
  </si>
  <si>
    <t>Neinvestiční transfery spolkům-o.s.Rozvoj Zeleného údolí</t>
  </si>
  <si>
    <t>Neinvestiční transfery spolkům-o.s.NaKole</t>
  </si>
  <si>
    <t>Opravy a udržování - zámecká zeď</t>
  </si>
  <si>
    <t>Zachování a obnova kulturních památek-Zámecká zeď</t>
  </si>
  <si>
    <t>Činnost registrovaných církví a náboženských společností</t>
  </si>
  <si>
    <t xml:space="preserve">Ostatní neinv. transfery neziskovým apod. organizacím-SK Slovan-zdroje MČ 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</si>
  <si>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</si>
  <si>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</si>
  <si>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</si>
  <si>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Nákup materiálu - květiny jubilantům</t>
  </si>
  <si>
    <t>Ost. neinvestiční transfery neziskovým apod. organizacím (MO STP Hornomlýnská, Rehabilitace Hornomlýnská)</t>
  </si>
  <si>
    <t>Služby školení a vzdělávání - dotace státní</t>
  </si>
  <si>
    <t>Nákup ostatních služeb - dotace HMP</t>
  </si>
  <si>
    <t>Poskytnuté náhrady (např.sociální pohřeb)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</si>
  <si>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</si>
  <si>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</si>
  <si>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</si>
  <si>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</si>
  <si>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</si>
  <si>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</si>
  <si>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</si>
  <si>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</si>
  <si>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</si>
  <si>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</si>
  <si>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ostatní opravy-techniky, výměna a opravy DZ,</t>
  </si>
  <si>
    <t>Konzultační, poradenské a právní služby-studie…..</t>
  </si>
  <si>
    <t>Drobný hmotný dlouhodobý majetek - dotace HMP</t>
  </si>
  <si>
    <t xml:space="preserve">Ostatní neinvestiční transfery obyvatelstvu-kulturní akce-zájezdy pro seniory </t>
  </si>
  <si>
    <t>Zpracování dat a služby související s informačními technologiemi-servisní služby přenosu dat-systém svolávání a informování Fireport</t>
  </si>
  <si>
    <t>Opravy a udržování-samostatné vedení vody ze studny do rybníka Ohrada-vlastní zdroje MČ</t>
  </si>
  <si>
    <t>Umělecká díla a předměty (plastika Kalvárie)-vlastní zdroje</t>
  </si>
  <si>
    <t>Umělecká díla a předměty (plastika Kalvárie)-dotace HMP hry</t>
  </si>
  <si>
    <t>Ostatní neinv. transfery neziskovým apod. organizacím-SK Slovan-dotace HMP hry</t>
  </si>
  <si>
    <t>Ostatní neinv. transfery neziskovým apod. organizacím-TJ Sokol Kunratice - vlastní zdroje</t>
  </si>
  <si>
    <t>Ostatní neinv. transfery neziskovým apod. organizacím-TJ Sokol Kunratice -dotace HMP hry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</si>
  <si>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</si>
  <si>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</si>
  <si>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Opravy a udržování - opravy kanalizačních vpustí</t>
  </si>
  <si>
    <t>Nákup ostatních služeb - pasporty meliorační sítě v lokalitě U Rakovky</t>
  </si>
  <si>
    <t>Nákup ostatních služeb (provoz vánočního osvětlení a osvětlení rybníka Ohrada)</t>
  </si>
  <si>
    <t xml:space="preserve">Příjmy z poskytování služeb a výrobků - zastupitelstva obcí </t>
  </si>
  <si>
    <t>PLNĚNÍ PŘÍJMU 2016</t>
  </si>
  <si>
    <t>NÁVRH PŘÍJMU 2017</t>
  </si>
  <si>
    <t>Návrh 2017</t>
  </si>
  <si>
    <t>2017 celkem</t>
  </si>
  <si>
    <t>NÁVRH ROZPOČTU ROKU 2017 a PLNĚNÍ PŘÍJMU A ČERPÁNÍ VÝDAJU 2016</t>
  </si>
  <si>
    <t>Příjmy z poskytování služeb a výrobků - záležitosti kultury</t>
  </si>
  <si>
    <t>Sankční platby přijaté od jiných subjektů-pokuta přestupek</t>
  </si>
  <si>
    <t>Přijaté nekapitálové příspěvky a náhrady-vymožený úrok ve sporu FVE</t>
  </si>
  <si>
    <t>Převody z vlastních fondů hospodářské činnosti (převod na ZBÚ pro fond DCHB)</t>
  </si>
  <si>
    <t>Vyvěšeno na úřední desku dne  22. listopadu 2016</t>
  </si>
  <si>
    <t>Návrh bude projednán Zastupitelstvem MČ Praha Kunratice dne 7. prosince 2016</t>
  </si>
  <si>
    <t>Návrh je zveřejněn na elektronické úřední desce www. praha-kunratice.cz dne 22. listopadu 2016</t>
  </si>
  <si>
    <t>ČERPÁNÍ VÝDAJU 2016</t>
  </si>
  <si>
    <t>NÁVRH VÝDAJU 2017</t>
  </si>
  <si>
    <t>Nákup ostatních služeb: zimní údržba vč. úklidu po zimní údržbě</t>
  </si>
  <si>
    <t>Opravy a udržování:vysoutěžené opravy výtluků</t>
  </si>
  <si>
    <t>Platby daní a poplatků krajům, obcím (správní poplatek Praze 4)</t>
  </si>
  <si>
    <t>Nákup ostatních služeb: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</si>
  <si>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 xml:space="preserve">2016 Nákup ostatních služeb celkem: rozpočet 1 550,00 tis., skutečnost 1 126 062,15 Kč                           </t>
  </si>
  <si>
    <t xml:space="preserve">2017 Nákup ostatních služeb celkem: rozpočet 1 550,00 tis.                          </t>
  </si>
  <si>
    <t xml:space="preserve">ostatní opravy komunikací </t>
  </si>
  <si>
    <t xml:space="preserve">2016 Opravy a udržování celkem: rozpočet 1 770,00 tis., skutečnost 1 547 635,82 Kč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</si>
  <si>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2017 Opravy a udržování celkem: rozpočet 1 170,00 tis.                                                                                                                                                                                                                                                   </t>
  </si>
  <si>
    <t>Budovy, haly, stavby-dokumentace plošné opravy komunikací</t>
  </si>
  <si>
    <t>Budovy, haly, stavby-plošné opravy komunikací</t>
  </si>
  <si>
    <t xml:space="preserve">Nákup ostatních služeb- oprava melioračního kanálu v ul. K Libuši vlastní zdroje-dar </t>
  </si>
  <si>
    <t>Opravy a udržování- oprava melioračního kanálu v ul. K Libuši vlastní zdroje-dar</t>
  </si>
  <si>
    <t>Opravy a udržování- oprava melioračního kanálu v ul. K Libuši vlastní zdroje</t>
  </si>
  <si>
    <t>Platby daní a poplatků krajům, obcím..(správní poplatek TSK)</t>
  </si>
  <si>
    <t>Budovy, haly, stavby-rekonstrukce kanálu v ul. K Libuši-vlastní zdroje</t>
  </si>
  <si>
    <t>Budovy, haly, stavby-rekonstrukce kanálu v ul. K Libuši-vlastní zdroje-dar</t>
  </si>
  <si>
    <t>Budovy, haly, stavby-rekonstrukce kanálu v ul. K Libuši-dotace HMP</t>
  </si>
  <si>
    <t xml:space="preserve">Elektrická energie-napájení čerpadla ze studny k přívodu vody do rybníka Ohrada </t>
  </si>
  <si>
    <t xml:space="preserve">Nákup ostatních služeb </t>
  </si>
  <si>
    <t>Stroje, přístroje, zařízení-světeln výstražný panel k přechodu pro chodce</t>
  </si>
  <si>
    <t>2016 Oprava melioračního kanálu v ul. K Libuši neinvestiční část celkem rozpočet 688,5 tis., skutečnost 688 497,9 Kč</t>
  </si>
  <si>
    <t>Nákup ostatních služeb-dokumentace k opravám povrchů na zahradě MŠ</t>
  </si>
  <si>
    <t>Neinvestiční dotace Grantový program primární prevence</t>
  </si>
  <si>
    <t>Budovy, haly, stavby - Základní škola:</t>
  </si>
  <si>
    <t>Rozšíření kapacity ZŠ-III. etapa-přístavba učeben-ponechaná dotace HMP 2015</t>
  </si>
  <si>
    <t>Poskytnuté zálohy vnitřním organizačním jednotkám</t>
  </si>
  <si>
    <t>Nákup ostatních služeb, objekt Golčova 24, drobné služby, revize</t>
  </si>
  <si>
    <t xml:space="preserve">Opravy a udržování (2016 oprava vstupních schodů, výměna žaluzií)  ostatní opravy </t>
  </si>
  <si>
    <t>Dary obyvatelstvu-výstavy-houby, jiřiny, kulturní akce</t>
  </si>
  <si>
    <t>Neinvestiční transfery spolkům-Start98 florbalový klub-vlastní zdroje</t>
  </si>
  <si>
    <t>Neinvestiční transfery spolkům-Start98 florbalový klub-dotace HMP hry</t>
  </si>
  <si>
    <t>Ostatní speciální zdravotnická péče-dotace HMP Babí léto v pohybu</t>
  </si>
  <si>
    <t>Drobný hmotný dlouhodobý majetek-stacionární přístroj Linky tísňového volání</t>
  </si>
  <si>
    <t>Ostatní speciální zdravotnická činnost-Linka tísňového volání</t>
  </si>
  <si>
    <t>2016 Nákup ostatních služeb: zaměření urnového háje a ostatní služby, dokumentace-revitalizace rozptylové loučky</t>
  </si>
  <si>
    <t>Budovy, haly, stavby:stavební úpravy objektu čp. 147 Velenická</t>
  </si>
  <si>
    <t>Nákup ostatních služeb-drobné služby-vyjádření k sítím a ost.služby (PRE…), (2016 revize čp. 28, vnitřní malba)</t>
  </si>
  <si>
    <t>Opravy a udržování (2016 odstranění vlhkosti v prostorách zázemí Zámeckého parku Golčova 28)</t>
  </si>
  <si>
    <t>Budovy, haly, stavby-Dokončení revitalizace Zelené cesty-vlastní zdroje</t>
  </si>
  <si>
    <t>Budovy, haly, stavby-Dokončení revitalizace Zelené cesty-dotace HMP</t>
  </si>
  <si>
    <t>Nákup dlouhodobého hmotného majetku-pohybové prvky pro dospělé a mládež- vlastní zdroje</t>
  </si>
  <si>
    <t>Nákup dlouhodobého hmotného majetku-pohybové prvky pro dospělé a mládež - dotace HMP-odvod z herních zařízení</t>
  </si>
  <si>
    <t>Fitness prvky celkem rozpoč. 850 tis., skutečnost 831 874,0 Kč</t>
  </si>
  <si>
    <t>Opravy a udržování-opravy hřiště Zelené údolí (2016 u ul. Vožická)</t>
  </si>
  <si>
    <t>Neinvestiční transfery cizím příspěvkovým organizacím-Thomayerova nemocnice</t>
  </si>
  <si>
    <t>Věcné dary-jubileum občana</t>
  </si>
  <si>
    <t>Neinvestiční transfery spolkům -PC klub pro hendikepované Křižovatka, z.s.</t>
  </si>
  <si>
    <t>Drobný hmotný dlouhodobý majetek - všeobecný (závěsné držáky na květiny do chodeb-rozpočtové prostředky, ne fond DCHB)</t>
  </si>
  <si>
    <t>Nákup ostatních služeb - dodávka a instalace požárních hlásičů do bytů (skutečnost: revize elektro, mytí oken)</t>
  </si>
  <si>
    <t>Nákup ostatních služeb- drobné služby</t>
  </si>
  <si>
    <t xml:space="preserve">Opravy a udržování  - dotace HMP-oprava požárních vozidel CAS 32 T815, AZ 30 IFA W 50L </t>
  </si>
  <si>
    <t xml:space="preserve">Opravy a udržování  - vlastní zdroje </t>
  </si>
  <si>
    <t>Opravy a udržování  - vlastní zdroje-výměna garážových vrat, nové karmy, konstrukce na sušení hadic, oprava zdi</t>
  </si>
  <si>
    <t>Nákup ostatních služeb (2016 vč. zaměření přípojky) - vlastní zdroje</t>
  </si>
  <si>
    <t>Požární ochrana dobrovolná část</t>
  </si>
  <si>
    <t>Drobný hmotný dlouhodobý  majetek-PC</t>
  </si>
  <si>
    <t>Ost. neinvestiční transfery neziskovým apod. organizacím (dotace záchranáři kynologové 20,0 tis., chovatelé 10,0 tis.)</t>
  </si>
  <si>
    <t>Platby daní a poplatků státnímu rozpočtu-dálniční známka</t>
  </si>
  <si>
    <t>Nákup ostatních služeb (ostraha, úklid, revize...)</t>
  </si>
  <si>
    <t>Účastnické poplatky za konference</t>
  </si>
  <si>
    <t>Poskytnuté zálohy vlastní pokladně</t>
  </si>
  <si>
    <t>Stroje, přístroje, zařízení - server, záložní zdroj</t>
  </si>
  <si>
    <t>Umělecká díla a předměty</t>
  </si>
  <si>
    <t xml:space="preserve">Opravy a udržování - čp. 7 oprava dlažby před radnicí, údržba a oprava kašny a ostatní běžné </t>
  </si>
  <si>
    <t>Převody mezi statutárními městy (HMP) a jejich městskými obvody nebo částmi - odvod finančního vypořádání 2015</t>
  </si>
  <si>
    <t>Nákup ostatních služeb-mapování přístupnosti objektů sloužících veřejnosti</t>
  </si>
  <si>
    <t>Ostatní služby a činnosti v oblasti sociální prevence</t>
  </si>
  <si>
    <t xml:space="preserve">Nákup dlouhodobého hmotného majetku jinde nezařaz. -Sv. Jan Nepomucký-rekonstrukce sochy, 2017 umístění základů a vlastní sochy, terenní úpravy vlastní zdroje </t>
  </si>
  <si>
    <t>Nákup dlouhodobého hmotného majetku jinde nezařaz. -Sv. Jan Nepomucký-rekonstrukce sochy - dotace HMP hry</t>
  </si>
  <si>
    <t>OBJEM PŘÍJMU - ZDROJE celkem</t>
  </si>
  <si>
    <t>REKAPITULACE</t>
  </si>
  <si>
    <t>FINANCOVÁNÍ z úspor vlastních prostředků z předešlých let    (+) schodek, (-) přebytek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</si>
  <si>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dotace:</t>
    </r>
  </si>
  <si>
    <t>pro knihovnu</t>
  </si>
  <si>
    <t>příjem odvodu z výh. automatů aj. her na sport a kulturu, školství, zdravotnictví, sociální oblast</t>
  </si>
  <si>
    <t>pro Základní školu, program primární prevence</t>
  </si>
  <si>
    <t>pro Základní školu, asistenti pedagoga 1.-8/2016 a 9-12/2016</t>
  </si>
  <si>
    <t>mapování přístupnosti objektů sloužících veřejnosti</t>
  </si>
  <si>
    <t>pro JSDH na provoz a opravy techniky</t>
  </si>
  <si>
    <t>posílení mzdových prostředků pracovníků školství ZŠ, MŠ</t>
  </si>
  <si>
    <t>Agenda 21-projekt zaměřený na zdraví-Babí léto v pohybu</t>
  </si>
  <si>
    <t>vrácený podíl na dani z příjmu za rok 2015</t>
  </si>
  <si>
    <t>transfer z HMP (Ministerstvo pro místní rozvoj)- náhrada nákladů na sociální pohřby</t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</si>
  <si>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dotace:</t>
    </r>
  </si>
  <si>
    <t>investiční dotace na ZŠ Kunratice-rozšíření kapacity III. etapa-přístavba tříd 16 500,0 tis.-změna účelu na 2 akce v ZŠ</t>
  </si>
  <si>
    <t xml:space="preserve">investiční dotace na ZŠ Kunratice-rozšíření školní jídelny </t>
  </si>
  <si>
    <t>investiční dotace na Rekonstrukce ZŠ Kunratice stará budova-zateplení, výměna oken a kotlů</t>
  </si>
  <si>
    <t xml:space="preserve">ZŠ Kunratice-rozšíření školní jídelny </t>
  </si>
  <si>
    <t>Rekonstrukce ZŠ Kunratice stará budova-zateplení, výměna oken a kotlů</t>
  </si>
  <si>
    <t>Vlastní zdroje:</t>
  </si>
  <si>
    <t>Dotace MŠMT:</t>
  </si>
  <si>
    <t>Rok 2017:</t>
  </si>
  <si>
    <t>Rok 2016:</t>
  </si>
  <si>
    <t>Opravy a udržování-oprava vytápění a ohřevu vody, výměna kotle, ostatní opravy (r. 2016 oprava výtahů, výměna vodoměrů v bytech, výměna vodoměrné soustavy, výměna svítidel)</t>
  </si>
  <si>
    <t>Převody z vlastních fondů hospodářské činnosti-nerozdělený zisk hospodářské činnosti předešlých let</t>
  </si>
  <si>
    <t>Nákup ostatních služeb -spoluúčast k dotaci na kompostéry pro občany (dokumentace, výběrové řízení)</t>
  </si>
  <si>
    <t>Neinvestiční dotace-Operační program Praha-pól růstu (HMP+EU)</t>
  </si>
  <si>
    <t>neinvestiční dotace ZŠ-Operační program Praha-pól růstu (HMP+EU)</t>
  </si>
  <si>
    <t>2016 Plastika celkem rozpočet 700,0 tis., skutečnost 348 423,20 Kč</t>
  </si>
  <si>
    <t>2016 Rekonstrukce sochy celkem rozpočet 300,0 tis.,skutečnost 186 480,00 Kč</t>
  </si>
  <si>
    <t>ZŠ Kunratice-rozšíření školní jídelny</t>
  </si>
  <si>
    <t>Dotace HMP:</t>
  </si>
  <si>
    <t>Rozšíření kapacity ZŠ-III. etapa-přístavba učeben</t>
  </si>
  <si>
    <t>Základní škola-příprava a dokumentace mimo akce Rozšíření kapacity (zateplení staré budovy)</t>
  </si>
  <si>
    <t xml:space="preserve"> Skutečnost vč.</t>
  </si>
  <si>
    <t>predikce 12/2016</t>
  </si>
  <si>
    <t>Opravy a udržování-samostatné vedení vody ze studny do rybníka Ohrada vč. úpravy elektroinstalace</t>
  </si>
  <si>
    <t xml:space="preserve">ZŠ Kunratice-stavební úpravy -úprava sportovišť </t>
  </si>
  <si>
    <t>2017 Opravy a udržování - oprava písma památníku padlých, oprava hřbitovní zdi a ostatní drobné opravy</t>
  </si>
  <si>
    <t>2017 Nákup ostatních služeb: očíslování urnového háje, dokumentace úprav hřbitovní zdi, výsadba trávy rozptylová loučka a ostatní služby</t>
  </si>
  <si>
    <t>Ostatní neinv. transfery neziskovým apod. organizacím dotace HMP hry, převod prostředků roku 2016</t>
  </si>
  <si>
    <t>Neinvestiční transfery spolkům</t>
  </si>
  <si>
    <t xml:space="preserve">Ostatní neinv. transfery neziskovým apod. organizacím </t>
  </si>
  <si>
    <t>Ostatní neinv. transfery neziskovým apod. organizacím</t>
  </si>
  <si>
    <t>Neinvestiční transfery církvím a nábožen. společnostem</t>
  </si>
  <si>
    <t xml:space="preserve">Neinvestiční transfery spolkům </t>
  </si>
  <si>
    <t>Neinvestiční transfery obecně prosp. společnostem</t>
  </si>
  <si>
    <r>
      <t xml:space="preserve">Domovy - Dům s chráněnými byty celkem, v tom zapojení fondu DCHB: 2016 rozpočet 600,0 tis. Kč, </t>
    </r>
    <r>
      <rPr>
        <b/>
        <sz val="12"/>
        <rFont val="Arial CE"/>
        <charset val="238"/>
      </rPr>
      <t>čerpání 238 098,10</t>
    </r>
    <r>
      <rPr>
        <b/>
        <sz val="12"/>
        <color rgb="FFFF0000"/>
        <rFont val="Arial CE"/>
        <charset val="238"/>
      </rPr>
      <t xml:space="preserve"> </t>
    </r>
    <r>
      <rPr>
        <b/>
        <sz val="12"/>
        <rFont val="Arial CE"/>
        <family val="2"/>
        <charset val="238"/>
      </rPr>
      <t>Kč; 2017 rozpočet 580,0 tis.</t>
    </r>
  </si>
  <si>
    <t>Poskytnuté náhrady-roční poplatek Svazu MČ HMP</t>
  </si>
  <si>
    <t>investiční dotace HMP- spolufinancování k dotaci MŠMT-ZŠ Kunratice-rozšíření kapacity-Přístavba a nástavba učeben v objektu ZŠ Kunratice 180 000,0 Kč</t>
  </si>
  <si>
    <t>neinvestiční dotace HMP- spolufinancování k dotaci MŠMT-ZŠ Kunratice-rozšíření kapacity-Přístavba a nástavba učeben v objektu ZŠ Kunratice -vybavení tříd</t>
  </si>
  <si>
    <t>neinvestiční dotace MŠMT- ZŠ Kunratice-rozšíření kapacity-Přístavba a nástavba učeben v objektu ZŠ Kunratice-vybavení tříd</t>
  </si>
  <si>
    <t xml:space="preserve">investiční dotace MŠMT-ZŠ Kunratice-rozšíření kapacity-Přístavba a nástavba učeben v objektu ZŠ Kunratice </t>
  </si>
  <si>
    <t>investiční dotace-Rekonstrukce hasičské zbrojnice, dostavba HZ-stav. úpravy podkroví a stávajícího objektu hasičské zbrojnice</t>
  </si>
  <si>
    <t>investiční dotace Dokončení revitalizace Zelené cesty</t>
  </si>
  <si>
    <t>investiční dotace Rekonstrukce kanálu ulice K Libuši</t>
  </si>
  <si>
    <t>Rozšíření kapacity ZŠ-III. etapa-přístavba učeben-dotace HMP 2016         16 500,0 tis. - změna účelu na 2 akce:</t>
  </si>
  <si>
    <t xml:space="preserve">2016 Drobný hmotný dlouhodobý majetek-vybavení nových tříd, dotace HMP, spoluúčast  k neinvestiční dotaci MŠMT - ZŠ Kunratice-rozšíření kapacity-Přístavba a nástavba učeben v objektu ZŠ Kunratice
</t>
  </si>
  <si>
    <t xml:space="preserve">2017 Drobný hmotný dlouhodobý majetek-vybavení nových tříd, vlastní zdroje (žádost o ponechání dotace HMP-spoluúčast k neinvestiční dotaci MŠMT -ZŠ Kunratice-rozšíření kapacity-přístavba a nástavba učeben v objektu ZŠ Kunratice) </t>
  </si>
  <si>
    <t xml:space="preserve">2017 Drobný hmotný dlouhodobý majetek-vybavení nových tříd, vlastní zdroje (žádost o uvolnění neinvestiční dotace MŠMT -ZŠ Kunratice-rozšíření kapacity-přístavba a nástavba učeben v objektu ZŠ Kunratice) </t>
  </si>
  <si>
    <t>2016 Drobný hmotný dlouhodobý majetek-vybavení nových tříd, dotace MŠMT - ZŠ Kunratice-rozšíření kapacity-přístavba a nástavba učeben v objektu ZŠ Kunratice</t>
  </si>
  <si>
    <t xml:space="preserve">2017 Neinvestiční příspěvky zřízeným příspěvkovým organizacím: příspěvek MČ-spolufinancování projektu Modernizace zařízení a vybavení pražských škol v případě získání dotace MŠMT  </t>
  </si>
  <si>
    <t xml:space="preserve">Investiční dotace HMP- spolufinancování k dotaci MŠMT-ZŠ Kunratice-rozšíření kapacity-Přístavba a nástavba učeben v objektu ZŠ Kunratice </t>
  </si>
  <si>
    <t xml:space="preserve">Investiční dotace MŠMT-ZŠ Kunratice-rozšíření kapacity-Přístavba a nástavba učeben v objektu ZŠ Kunratice </t>
  </si>
  <si>
    <t xml:space="preserve">Žádost o uvolnění dotace MŠMT 9 276,2 tis. Kč -ZŠ Kunratice-rozšíření kapacity-Přístavba a nástavba učeben v objektu ZŠ Kunratice
</t>
  </si>
  <si>
    <t>Žádost o ponechání dotace HMP 2 423,8 tis. Kč-spoluúčast k investiční dotaci MŠMT -ZŠ Kunratice-rozšíření kapacity-Přístavba a nástavba učeben v objektu ZŠ Kunratice</t>
  </si>
  <si>
    <t xml:space="preserve">Spolufinancování k dotaci MŠMT-ZŠ Kunratice-rozšíření kapacity-Přístavba a nástavba učeben v objektu ZŠ Kunratice (žádost o ponechání dotace HMP-spoluúčast k investiční dotaci MŠMT 2 423,8 tis.) </t>
  </si>
  <si>
    <t>ZŠ Kunratice-rozšíření kapacity-Přístavba a nástavba učeben v objektu ZŠ Kunratice - platby za 12/2016 a 1-3/2017 (žádost o uvolnění   doplatku dotace MŠMT 9 276 235,0 Kč</t>
  </si>
  <si>
    <t>Základní škola:</t>
  </si>
  <si>
    <t>2017 Oprava a udržování-oprava povrchu chodníků a výměna obrubníků na zahradě MŠ</t>
  </si>
  <si>
    <t>2017 Nákup ostatních služeb -demolice čp. 8 K Libuši vč. projektu</t>
  </si>
  <si>
    <t>Drobný hmotný dlouhodobý majetek-spoluúčast k dotaci na kompostéry pro občany - žádost o dotaci SFŽP</t>
  </si>
  <si>
    <t>ROZDÍL PŘÍJMU A VÝDAJU (-) schodek, (+) přebytek</t>
  </si>
  <si>
    <t xml:space="preserve">
Návrh  rozpočtu MČ Praha Kunratice na rok 2017 zahrnuje vysoký podíl investičních výdajů zejména na komunikace a dokončení rekonstrukce objektů. Rozdíl mezi příjmy a výdaji je vyrovnán úsporami prostředků z hospodaření minulých let 25 167,0 tis. Kč. Do rozpočtu je zapojeno 580,00 tis. Kč z fondu Domu s chráněnými byty, který je vytvářen z hospodářského výsledku hospodářské činnosti MČ pro potřebu oprav objektu a akcí pro nájemníky a nedočerpaný podíl 399,00 tis. Kč odvodu z provozu výherních hracích automatů a jiných her, který je určen na podporu sportu. Je zažádáno o několik dotací. MČ nemá uzavřenu žádnou úvěrovou smlouvu ani do budoucna o úvěru neuvažuje.     </t>
  </si>
  <si>
    <t>2016 Oprava melioračního kanálu v ul. K Libuši investiční část celkem rozpočet 3411,5 tis., skutečnost 3 327 705,7 Kč</t>
  </si>
  <si>
    <t xml:space="preserve">Budovy, haly, stavby-vlastní zdroje-Rekonstrukce hasičské zbrojnice-dostavba hasičské zbrojnice-stavební úpravy nevyužitého podkroví a stávající části objektu HZ </t>
  </si>
  <si>
    <t xml:space="preserve">Budovy, haly, stavby-dotace HMP-Rekonstrukce hasičské zbrojnice-dostavba hasičské zbrojnice-stavební úpravy nevyužitého podkroví a stávající části objektu HZ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</si>
</sst>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sz val="12"/>
      <color indexed="10"/>
      <name val="Arial CE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b/>
      <sz val="12"/>
      <color indexed="10"/>
      <name val="Arial CE"/>
      <family val="2"/>
      <charset val="238"/>
    </font>
    <font>
      <i/>
      <sz val="12"/>
      <color indexed="10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b/>
      <sz val="12"/>
      <color rgb="FFFF0000"/>
      <name val="Arial CE"/>
      <charset val="238"/>
    </font>
    <font>
      <u/>
      <sz val="11"/>
      <name val="Arial CE"/>
      <charset val="238"/>
    </font>
    <font>
      <u/>
      <sz val="12"/>
      <name val="Arial CE"/>
      <charset val="238"/>
    </font>
    <font>
      <u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33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5" fillId="0" borderId="0" xfId="0" applyNumberFormat="1" applyFont="1" applyFill="1" applyBorder="1"/>
    <xf numFmtId="0" fontId="5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6" fillId="0" borderId="1" xfId="0" applyNumberFormat="1" applyFont="1" applyBorder="1"/>
    <xf numFmtId="4" fontId="7" fillId="0" borderId="2" xfId="0" applyNumberFormat="1" applyFont="1" applyBorder="1"/>
    <xf numFmtId="4" fontId="6" fillId="0" borderId="2" xfId="0" applyNumberFormat="1" applyFont="1" applyBorder="1"/>
    <xf numFmtId="4" fontId="8" fillId="0" borderId="2" xfId="0" applyNumberFormat="1" applyFont="1" applyBorder="1"/>
    <xf numFmtId="4" fontId="6" fillId="0" borderId="3" xfId="0" applyNumberFormat="1" applyFont="1" applyBorder="1"/>
    <xf numFmtId="4" fontId="6" fillId="0" borderId="4" xfId="0" applyNumberFormat="1" applyFont="1" applyBorder="1"/>
    <xf numFmtId="4" fontId="9" fillId="0" borderId="0" xfId="0" applyNumberFormat="1" applyFont="1"/>
    <xf numFmtId="0" fontId="7" fillId="2" borderId="5" xfId="0" applyNumberFormat="1" applyFont="1" applyFill="1" applyBorder="1" applyAlignment="1">
      <alignment horizontal="center"/>
    </xf>
    <xf numFmtId="0" fontId="7" fillId="2" borderId="6" xfId="0" applyNumberFormat="1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2" borderId="4" xfId="0" applyNumberFormat="1" applyFont="1" applyFill="1" applyBorder="1" applyAlignment="1">
      <alignment horizontal="center"/>
    </xf>
    <xf numFmtId="4" fontId="7" fillId="2" borderId="7" xfId="0" applyNumberFormat="1" applyFont="1" applyFill="1" applyBorder="1" applyAlignment="1">
      <alignment horizontal="center"/>
    </xf>
    <xf numFmtId="4" fontId="6" fillId="0" borderId="7" xfId="0" applyNumberFormat="1" applyFont="1" applyBorder="1"/>
    <xf numFmtId="4" fontId="1" fillId="0" borderId="0" xfId="0" applyNumberFormat="1" applyFont="1" applyAlignment="1">
      <alignment horizontal="center"/>
    </xf>
    <xf numFmtId="4" fontId="0" fillId="0" borderId="0" xfId="0" applyNumberFormat="1" applyFont="1" applyBorder="1"/>
    <xf numFmtId="4" fontId="12" fillId="0" borderId="0" xfId="0" applyNumberFormat="1" applyFont="1"/>
    <xf numFmtId="4" fontId="7" fillId="0" borderId="3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4" fontId="5" fillId="0" borderId="0" xfId="0" applyNumberFormat="1" applyFont="1" applyFill="1"/>
    <xf numFmtId="0" fontId="0" fillId="0" borderId="0" xfId="0" applyFill="1"/>
    <xf numFmtId="4" fontId="7" fillId="0" borderId="9" xfId="0" applyNumberFormat="1" applyFont="1" applyFill="1" applyBorder="1"/>
    <xf numFmtId="4" fontId="7" fillId="0" borderId="1" xfId="0" applyNumberFormat="1" applyFont="1" applyFill="1" applyBorder="1"/>
    <xf numFmtId="4" fontId="7" fillId="0" borderId="10" xfId="0" applyNumberFormat="1" applyFont="1" applyFill="1" applyBorder="1"/>
    <xf numFmtId="4" fontId="7" fillId="0" borderId="2" xfId="0" applyNumberFormat="1" applyFont="1" applyFill="1" applyBorder="1"/>
    <xf numFmtId="0" fontId="0" fillId="3" borderId="0" xfId="0" applyFill="1"/>
    <xf numFmtId="4" fontId="0" fillId="3" borderId="0" xfId="0" applyNumberFormat="1" applyFill="1"/>
    <xf numFmtId="0" fontId="0" fillId="0" borderId="0" xfId="0" applyFont="1" applyBorder="1"/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0" xfId="0" applyFont="1"/>
    <xf numFmtId="0" fontId="13" fillId="0" borderId="13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3" fillId="0" borderId="14" xfId="0" applyFont="1" applyBorder="1" applyAlignment="1">
      <alignment wrapText="1"/>
    </xf>
    <xf numFmtId="4" fontId="13" fillId="0" borderId="1" xfId="0" applyNumberFormat="1" applyFont="1" applyBorder="1"/>
    <xf numFmtId="4" fontId="13" fillId="0" borderId="15" xfId="0" applyNumberFormat="1" applyFont="1" applyBorder="1"/>
    <xf numFmtId="4" fontId="3" fillId="0" borderId="16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4" fontId="13" fillId="0" borderId="2" xfId="0" applyNumberFormat="1" applyFont="1" applyBorder="1"/>
    <xf numFmtId="4" fontId="13" fillId="0" borderId="16" xfId="0" applyNumberFormat="1" applyFont="1" applyBorder="1"/>
    <xf numFmtId="0" fontId="3" fillId="0" borderId="13" xfId="0" applyFont="1" applyBorder="1" applyAlignment="1">
      <alignment wrapText="1"/>
    </xf>
    <xf numFmtId="0" fontId="3" fillId="0" borderId="18" xfId="0" applyFont="1" applyFill="1" applyBorder="1" applyAlignment="1">
      <alignment horizontal="left" wrapText="1"/>
    </xf>
    <xf numFmtId="0" fontId="11" fillId="0" borderId="13" xfId="0" applyFont="1" applyBorder="1" applyAlignment="1">
      <alignment wrapText="1"/>
    </xf>
    <xf numFmtId="4" fontId="11" fillId="0" borderId="2" xfId="0" applyNumberFormat="1" applyFont="1" applyBorder="1"/>
    <xf numFmtId="4" fontId="11" fillId="0" borderId="11" xfId="0" applyNumberFormat="1" applyFont="1" applyBorder="1"/>
    <xf numFmtId="0" fontId="11" fillId="0" borderId="19" xfId="0" applyFont="1" applyBorder="1"/>
    <xf numFmtId="4" fontId="13" fillId="0" borderId="0" xfId="0" applyNumberFormat="1" applyFont="1"/>
    <xf numFmtId="0" fontId="14" fillId="0" borderId="12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4" fillId="0" borderId="14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3" borderId="0" xfId="0" applyFont="1" applyFill="1"/>
    <xf numFmtId="0" fontId="11" fillId="4" borderId="0" xfId="0" applyFont="1" applyFill="1"/>
    <xf numFmtId="0" fontId="11" fillId="0" borderId="0" xfId="0" applyFont="1"/>
    <xf numFmtId="0" fontId="11" fillId="5" borderId="22" xfId="0" applyFont="1" applyFill="1" applyBorder="1" applyAlignment="1">
      <alignment horizontal="center"/>
    </xf>
    <xf numFmtId="4" fontId="11" fillId="5" borderId="23" xfId="0" applyNumberFormat="1" applyFont="1" applyFill="1" applyBorder="1" applyAlignment="1">
      <alignment horizontal="center"/>
    </xf>
    <xf numFmtId="0" fontId="11" fillId="5" borderId="24" xfId="0" applyFont="1" applyFill="1" applyBorder="1" applyAlignment="1">
      <alignment horizontal="center"/>
    </xf>
    <xf numFmtId="4" fontId="11" fillId="5" borderId="25" xfId="0" applyNumberFormat="1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4" fontId="11" fillId="0" borderId="26" xfId="0" applyNumberFormat="1" applyFont="1" applyFill="1" applyBorder="1" applyAlignment="1">
      <alignment horizontal="center"/>
    </xf>
    <xf numFmtId="4" fontId="13" fillId="0" borderId="11" xfId="0" applyNumberFormat="1" applyFont="1" applyBorder="1"/>
    <xf numFmtId="4" fontId="11" fillId="0" borderId="19" xfId="0" applyNumberFormat="1" applyFont="1" applyBorder="1"/>
    <xf numFmtId="4" fontId="13" fillId="0" borderId="12" xfId="0" applyNumberFormat="1" applyFont="1" applyBorder="1"/>
    <xf numFmtId="0" fontId="11" fillId="0" borderId="27" xfId="0" applyFont="1" applyBorder="1"/>
    <xf numFmtId="4" fontId="13" fillId="0" borderId="28" xfId="0" applyNumberFormat="1" applyFont="1" applyBorder="1"/>
    <xf numFmtId="0" fontId="11" fillId="0" borderId="29" xfId="0" applyFont="1" applyBorder="1"/>
    <xf numFmtId="4" fontId="11" fillId="0" borderId="30" xfId="0" applyNumberFormat="1" applyFont="1" applyFill="1" applyBorder="1"/>
    <xf numFmtId="4" fontId="11" fillId="0" borderId="31" xfId="0" applyNumberFormat="1" applyFont="1" applyFill="1" applyBorder="1"/>
    <xf numFmtId="4" fontId="11" fillId="0" borderId="11" xfId="0" applyNumberFormat="1" applyFont="1" applyFill="1" applyBorder="1"/>
    <xf numFmtId="4" fontId="11" fillId="0" borderId="32" xfId="0" applyNumberFormat="1" applyFont="1" applyFill="1" applyBorder="1"/>
    <xf numFmtId="4" fontId="11" fillId="0" borderId="12" xfId="0" applyNumberFormat="1" applyFont="1" applyBorder="1"/>
    <xf numFmtId="4" fontId="11" fillId="0" borderId="33" xfId="0" applyNumberFormat="1" applyFont="1" applyBorder="1"/>
    <xf numFmtId="4" fontId="11" fillId="0" borderId="34" xfId="0" applyNumberFormat="1" applyFont="1" applyBorder="1"/>
    <xf numFmtId="0" fontId="13" fillId="0" borderId="1" xfId="0" applyFont="1" applyBorder="1" applyAlignment="1">
      <alignment wrapText="1"/>
    </xf>
    <xf numFmtId="0" fontId="13" fillId="3" borderId="0" xfId="0" applyFont="1" applyFill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wrapText="1"/>
    </xf>
    <xf numFmtId="0" fontId="13" fillId="0" borderId="20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2" borderId="36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wrapText="1"/>
    </xf>
    <xf numFmtId="0" fontId="13" fillId="0" borderId="1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3" fillId="4" borderId="36" xfId="0" applyFont="1" applyFill="1" applyBorder="1" applyAlignment="1">
      <alignment horizontal="center"/>
    </xf>
    <xf numFmtId="0" fontId="13" fillId="4" borderId="37" xfId="0" applyFont="1" applyFill="1" applyBorder="1" applyAlignment="1">
      <alignment horizontal="center"/>
    </xf>
    <xf numFmtId="0" fontId="3" fillId="4" borderId="37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17" xfId="0" applyFont="1" applyBorder="1" applyAlignment="1">
      <alignment wrapText="1"/>
    </xf>
    <xf numFmtId="4" fontId="11" fillId="0" borderId="4" xfId="0" applyNumberFormat="1" applyFont="1" applyBorder="1"/>
    <xf numFmtId="4" fontId="3" fillId="0" borderId="39" xfId="0" applyNumberFormat="1" applyFont="1" applyBorder="1"/>
    <xf numFmtId="4" fontId="3" fillId="0" borderId="32" xfId="0" applyNumberFormat="1" applyFont="1" applyBorder="1"/>
    <xf numFmtId="4" fontId="3" fillId="0" borderId="40" xfId="0" applyNumberFormat="1" applyFont="1" applyBorder="1"/>
    <xf numFmtId="4" fontId="3" fillId="0" borderId="41" xfId="0" applyNumberFormat="1" applyFont="1" applyBorder="1"/>
    <xf numFmtId="0" fontId="11" fillId="0" borderId="42" xfId="0" applyFont="1" applyBorder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4" fontId="11" fillId="0" borderId="0" xfId="0" applyNumberFormat="1" applyFont="1"/>
    <xf numFmtId="0" fontId="3" fillId="2" borderId="37" xfId="0" applyFont="1" applyFill="1" applyBorder="1" applyAlignment="1">
      <alignment wrapText="1"/>
    </xf>
    <xf numFmtId="0" fontId="13" fillId="2" borderId="37" xfId="0" applyFont="1" applyFill="1" applyBorder="1" applyAlignment="1">
      <alignment horizontal="center"/>
    </xf>
    <xf numFmtId="0" fontId="3" fillId="2" borderId="43" xfId="0" applyFont="1" applyFill="1" applyBorder="1" applyAlignment="1">
      <alignment wrapText="1"/>
    </xf>
    <xf numFmtId="4" fontId="3" fillId="2" borderId="44" xfId="0" applyNumberFormat="1" applyFont="1" applyFill="1" applyBorder="1"/>
    <xf numFmtId="4" fontId="13" fillId="0" borderId="32" xfId="0" applyNumberFormat="1" applyFont="1" applyBorder="1"/>
    <xf numFmtId="4" fontId="3" fillId="2" borderId="45" xfId="0" applyNumberFormat="1" applyFont="1" applyFill="1" applyBorder="1"/>
    <xf numFmtId="4" fontId="3" fillId="2" borderId="36" xfId="0" applyNumberFormat="1" applyFont="1" applyFill="1" applyBorder="1"/>
    <xf numFmtId="4" fontId="3" fillId="2" borderId="46" xfId="0" applyNumberFormat="1" applyFont="1" applyFill="1" applyBorder="1"/>
    <xf numFmtId="4" fontId="3" fillId="2" borderId="37" xfId="0" applyNumberFormat="1" applyFont="1" applyFill="1" applyBorder="1"/>
    <xf numFmtId="4" fontId="3" fillId="4" borderId="45" xfId="0" applyNumberFormat="1" applyFont="1" applyFill="1" applyBorder="1"/>
    <xf numFmtId="4" fontId="3" fillId="4" borderId="47" xfId="0" applyNumberFormat="1" applyFont="1" applyFill="1" applyBorder="1"/>
    <xf numFmtId="4" fontId="15" fillId="0" borderId="11" xfId="0" applyNumberFormat="1" applyFont="1" applyBorder="1"/>
    <xf numFmtId="0" fontId="13" fillId="3" borderId="26" xfId="0" applyFont="1" applyFill="1" applyBorder="1"/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wrapText="1"/>
    </xf>
    <xf numFmtId="4" fontId="13" fillId="3" borderId="0" xfId="0" applyNumberFormat="1" applyFont="1" applyFill="1" applyBorder="1"/>
    <xf numFmtId="0" fontId="13" fillId="3" borderId="0" xfId="0" applyFont="1" applyFill="1" applyBorder="1"/>
    <xf numFmtId="0" fontId="3" fillId="0" borderId="0" xfId="0" applyFont="1" applyBorder="1" applyAlignment="1">
      <alignment horizontal="center" wrapText="1"/>
    </xf>
    <xf numFmtId="0" fontId="13" fillId="0" borderId="48" xfId="0" applyFont="1" applyBorder="1" applyAlignment="1">
      <alignment horizontal="center"/>
    </xf>
    <xf numFmtId="4" fontId="13" fillId="0" borderId="48" xfId="0" applyNumberFormat="1" applyFont="1" applyBorder="1"/>
    <xf numFmtId="4" fontId="13" fillId="0" borderId="0" xfId="0" applyNumberFormat="1" applyFont="1" applyBorder="1"/>
    <xf numFmtId="0" fontId="13" fillId="0" borderId="0" xfId="0" applyFont="1" applyBorder="1"/>
    <xf numFmtId="0" fontId="13" fillId="0" borderId="26" xfId="0" applyFont="1" applyBorder="1"/>
    <xf numFmtId="4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4" fontId="3" fillId="2" borderId="23" xfId="0" applyNumberFormat="1" applyFont="1" applyFill="1" applyBorder="1" applyAlignment="1">
      <alignment horizontal="center"/>
    </xf>
    <xf numFmtId="4" fontId="11" fillId="5" borderId="49" xfId="0" applyNumberFormat="1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4" fontId="3" fillId="2" borderId="25" xfId="0" applyNumberFormat="1" applyFont="1" applyFill="1" applyBorder="1" applyAlignment="1">
      <alignment horizontal="center"/>
    </xf>
    <xf numFmtId="4" fontId="11" fillId="5" borderId="50" xfId="0" applyNumberFormat="1" applyFont="1" applyFill="1" applyBorder="1" applyAlignment="1">
      <alignment horizontal="center"/>
    </xf>
    <xf numFmtId="4" fontId="13" fillId="0" borderId="31" xfId="0" applyNumberFormat="1" applyFont="1" applyBorder="1"/>
    <xf numFmtId="4" fontId="13" fillId="0" borderId="17" xfId="0" applyNumberFormat="1" applyFont="1" applyBorder="1"/>
    <xf numFmtId="4" fontId="13" fillId="0" borderId="34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7" xfId="0" applyFont="1" applyBorder="1" applyAlignment="1">
      <alignment wrapText="1"/>
    </xf>
    <xf numFmtId="4" fontId="11" fillId="0" borderId="32" xfId="0" applyNumberFormat="1" applyFont="1" applyBorder="1"/>
    <xf numFmtId="4" fontId="11" fillId="0" borderId="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13" fillId="0" borderId="21" xfId="0" applyFont="1" applyBorder="1" applyAlignment="1">
      <alignment wrapText="1"/>
    </xf>
    <xf numFmtId="4" fontId="13" fillId="0" borderId="13" xfId="0" applyNumberFormat="1" applyFont="1" applyBorder="1"/>
    <xf numFmtId="4" fontId="13" fillId="0" borderId="14" xfId="0" applyNumberFormat="1" applyFont="1" applyBorder="1"/>
    <xf numFmtId="0" fontId="11" fillId="0" borderId="12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7" xfId="0" applyFont="1" applyBorder="1" applyAlignment="1">
      <alignment wrapText="1"/>
    </xf>
    <xf numFmtId="4" fontId="11" fillId="0" borderId="14" xfId="0" applyNumberFormat="1" applyFont="1" applyBorder="1"/>
    <xf numFmtId="4" fontId="3" fillId="0" borderId="2" xfId="0" applyNumberFormat="1" applyFont="1" applyBorder="1"/>
    <xf numFmtId="0" fontId="14" fillId="0" borderId="11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2" xfId="0" applyFont="1" applyBorder="1" applyAlignment="1">
      <alignment wrapText="1"/>
    </xf>
    <xf numFmtId="4" fontId="3" fillId="0" borderId="53" xfId="0" applyNumberFormat="1" applyFont="1" applyBorder="1"/>
    <xf numFmtId="4" fontId="3" fillId="0" borderId="54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4" fontId="14" fillId="0" borderId="2" xfId="0" applyNumberFormat="1" applyFont="1" applyBorder="1"/>
    <xf numFmtId="0" fontId="3" fillId="0" borderId="17" xfId="0" applyFont="1" applyBorder="1" applyAlignment="1">
      <alignment horizontal="center"/>
    </xf>
    <xf numFmtId="4" fontId="3" fillId="0" borderId="14" xfId="0" applyNumberFormat="1" applyFont="1" applyBorder="1"/>
    <xf numFmtId="0" fontId="13" fillId="0" borderId="1" xfId="0" applyFont="1" applyFill="1" applyBorder="1" applyAlignment="1">
      <alignment wrapText="1"/>
    </xf>
    <xf numFmtId="0" fontId="3" fillId="0" borderId="20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3" fillId="0" borderId="3" xfId="0" applyNumberFormat="1" applyFont="1" applyBorder="1"/>
    <xf numFmtId="4" fontId="13" fillId="0" borderId="8" xfId="0" applyNumberFormat="1" applyFont="1" applyBorder="1"/>
    <xf numFmtId="4" fontId="13" fillId="0" borderId="3" xfId="0" applyNumberFormat="1" applyFont="1" applyBorder="1"/>
    <xf numFmtId="4" fontId="13" fillId="0" borderId="29" xfId="0" applyNumberFormat="1" applyFont="1" applyBorder="1"/>
    <xf numFmtId="0" fontId="13" fillId="2" borderId="44" xfId="0" applyFont="1" applyFill="1" applyBorder="1" applyAlignment="1">
      <alignment horizontal="center"/>
    </xf>
    <xf numFmtId="4" fontId="3" fillId="2" borderId="37" xfId="0" applyNumberFormat="1" applyFont="1" applyFill="1" applyBorder="1" applyAlignment="1">
      <alignment wrapText="1"/>
    </xf>
    <xf numFmtId="4" fontId="11" fillId="2" borderId="46" xfId="0" applyNumberFormat="1" applyFont="1" applyFill="1" applyBorder="1"/>
    <xf numFmtId="0" fontId="3" fillId="0" borderId="15" xfId="0" applyFont="1" applyBorder="1" applyAlignment="1">
      <alignment wrapText="1"/>
    </xf>
    <xf numFmtId="4" fontId="3" fillId="0" borderId="15" xfId="0" applyNumberFormat="1" applyFont="1" applyBorder="1"/>
    <xf numFmtId="4" fontId="11" fillId="0" borderId="15" xfId="0" applyNumberFormat="1" applyFont="1" applyBorder="1"/>
    <xf numFmtId="4" fontId="11" fillId="0" borderId="16" xfId="0" applyNumberFormat="1" applyFont="1" applyBorder="1"/>
    <xf numFmtId="0" fontId="13" fillId="3" borderId="36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/>
    </xf>
    <xf numFmtId="0" fontId="3" fillId="3" borderId="37" xfId="0" applyFont="1" applyFill="1" applyBorder="1" applyAlignment="1">
      <alignment wrapText="1"/>
    </xf>
    <xf numFmtId="4" fontId="3" fillId="3" borderId="37" xfId="0" applyNumberFormat="1" applyFont="1" applyFill="1" applyBorder="1"/>
    <xf numFmtId="4" fontId="3" fillId="3" borderId="45" xfId="0" applyNumberFormat="1" applyFont="1" applyFill="1" applyBorder="1"/>
    <xf numFmtId="4" fontId="3" fillId="3" borderId="47" xfId="0" applyNumberFormat="1" applyFont="1" applyFill="1" applyBorder="1"/>
    <xf numFmtId="4" fontId="3" fillId="3" borderId="46" xfId="0" applyNumberFormat="1" applyFont="1" applyFill="1" applyBorder="1"/>
    <xf numFmtId="0" fontId="1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/>
    <xf numFmtId="4" fontId="11" fillId="0" borderId="0" xfId="0" applyNumberFormat="1" applyFont="1" applyBorder="1"/>
    <xf numFmtId="0" fontId="1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3" borderId="47" xfId="0" applyFont="1" applyFill="1" applyBorder="1" applyAlignment="1">
      <alignment wrapText="1"/>
    </xf>
    <xf numFmtId="4" fontId="3" fillId="4" borderId="55" xfId="0" applyNumberFormat="1" applyFont="1" applyFill="1" applyBorder="1"/>
    <xf numFmtId="4" fontId="13" fillId="0" borderId="0" xfId="0" applyNumberFormat="1" applyFont="1" applyAlignment="1">
      <alignment horizontal="center"/>
    </xf>
    <xf numFmtId="4" fontId="3" fillId="3" borderId="43" xfId="0" applyNumberFormat="1" applyFont="1" applyFill="1" applyBorder="1"/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4" fontId="16" fillId="0" borderId="0" xfId="0" applyNumberFormat="1" applyFont="1"/>
    <xf numFmtId="4" fontId="15" fillId="0" borderId="2" xfId="0" applyNumberFormat="1" applyFont="1" applyBorder="1"/>
    <xf numFmtId="4" fontId="13" fillId="0" borderId="21" xfId="0" applyNumberFormat="1" applyFont="1" applyBorder="1"/>
    <xf numFmtId="0" fontId="3" fillId="0" borderId="15" xfId="0" applyFont="1" applyBorder="1" applyAlignment="1">
      <alignment horizontal="center"/>
    </xf>
    <xf numFmtId="4" fontId="13" fillId="0" borderId="56" xfId="0" applyNumberFormat="1" applyFont="1" applyBorder="1"/>
    <xf numFmtId="0" fontId="14" fillId="0" borderId="13" xfId="0" applyFont="1" applyBorder="1" applyAlignment="1">
      <alignment wrapText="1"/>
    </xf>
    <xf numFmtId="0" fontId="17" fillId="3" borderId="0" xfId="0" applyFont="1" applyFill="1" applyBorder="1" applyAlignment="1">
      <alignment horizontal="center"/>
    </xf>
    <xf numFmtId="0" fontId="15" fillId="3" borderId="0" xfId="0" applyFont="1" applyFill="1" applyBorder="1"/>
    <xf numFmtId="0" fontId="15" fillId="0" borderId="0" xfId="0" applyFont="1" applyBorder="1"/>
    <xf numFmtId="4" fontId="17" fillId="0" borderId="11" xfId="0" applyNumberFormat="1" applyFont="1" applyBorder="1"/>
    <xf numFmtId="4" fontId="18" fillId="0" borderId="11" xfId="0" applyNumberFormat="1" applyFont="1" applyBorder="1"/>
    <xf numFmtId="4" fontId="15" fillId="0" borderId="20" xfId="0" applyNumberFormat="1" applyFont="1" applyBorder="1"/>
    <xf numFmtId="4" fontId="18" fillId="0" borderId="0" xfId="0" applyNumberFormat="1" applyFont="1" applyFill="1" applyBorder="1"/>
    <xf numFmtId="4" fontId="17" fillId="0" borderId="0" xfId="0" applyNumberFormat="1" applyFont="1" applyBorder="1"/>
    <xf numFmtId="0" fontId="15" fillId="0" borderId="0" xfId="0" applyFont="1"/>
    <xf numFmtId="4" fontId="15" fillId="0" borderId="0" xfId="0" applyNumberFormat="1" applyFont="1"/>
    <xf numFmtId="4" fontId="18" fillId="0" borderId="26" xfId="0" applyNumberFormat="1" applyFont="1" applyFill="1" applyBorder="1"/>
    <xf numFmtId="4" fontId="15" fillId="0" borderId="0" xfId="0" applyNumberFormat="1" applyFont="1" applyAlignment="1">
      <alignment horizontal="center"/>
    </xf>
    <xf numFmtId="4" fontId="19" fillId="0" borderId="0" xfId="0" applyNumberFormat="1" applyFont="1"/>
    <xf numFmtId="0" fontId="13" fillId="0" borderId="57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4" fontId="3" fillId="0" borderId="0" xfId="0" applyNumberFormat="1" applyFont="1" applyAlignment="1">
      <alignment wrapText="1"/>
    </xf>
    <xf numFmtId="4" fontId="0" fillId="0" borderId="0" xfId="0" applyNumberFormat="1" applyFont="1" applyFill="1" applyBorder="1"/>
    <xf numFmtId="49" fontId="0" fillId="0" borderId="0" xfId="0" applyNumberFormat="1"/>
    <xf numFmtId="4" fontId="3" fillId="0" borderId="11" xfId="0" applyNumberFormat="1" applyFont="1" applyBorder="1"/>
    <xf numFmtId="4" fontId="13" fillId="0" borderId="30" xfId="0" applyNumberFormat="1" applyFont="1" applyBorder="1"/>
    <xf numFmtId="4" fontId="13" fillId="0" borderId="11" xfId="0" applyNumberFormat="1" applyFont="1" applyFill="1" applyBorder="1"/>
    <xf numFmtId="4" fontId="13" fillId="0" borderId="0" xfId="0" applyNumberFormat="1" applyFont="1" applyFill="1" applyBorder="1"/>
    <xf numFmtId="4" fontId="11" fillId="0" borderId="51" xfId="0" applyNumberFormat="1" applyFont="1" applyBorder="1"/>
    <xf numFmtId="0" fontId="13" fillId="0" borderId="58" xfId="0" applyFont="1" applyBorder="1" applyAlignment="1">
      <alignment horizontal="center"/>
    </xf>
    <xf numFmtId="0" fontId="3" fillId="0" borderId="58" xfId="0" applyFont="1" applyBorder="1" applyAlignment="1">
      <alignment wrapText="1"/>
    </xf>
    <xf numFmtId="4" fontId="3" fillId="0" borderId="58" xfId="0" applyNumberFormat="1" applyFont="1" applyBorder="1"/>
    <xf numFmtId="4" fontId="11" fillId="0" borderId="58" xfId="0" applyNumberFormat="1" applyFont="1" applyBorder="1"/>
    <xf numFmtId="4" fontId="17" fillId="0" borderId="58" xfId="0" applyNumberFormat="1" applyFont="1" applyBorder="1"/>
    <xf numFmtId="4" fontId="3" fillId="0" borderId="12" xfId="0" applyNumberFormat="1" applyFont="1" applyBorder="1"/>
    <xf numFmtId="4" fontId="3" fillId="2" borderId="47" xfId="0" applyNumberFormat="1" applyFont="1" applyFill="1" applyBorder="1"/>
    <xf numFmtId="4" fontId="11" fillId="2" borderId="47" xfId="0" applyNumberFormat="1" applyFont="1" applyFill="1" applyBorder="1"/>
    <xf numFmtId="4" fontId="11" fillId="2" borderId="59" xfId="0" applyNumberFormat="1" applyFont="1" applyFill="1" applyBorder="1"/>
    <xf numFmtId="0" fontId="11" fillId="0" borderId="58" xfId="0" applyFont="1" applyBorder="1" applyAlignment="1">
      <alignment wrapText="1"/>
    </xf>
    <xf numFmtId="4" fontId="6" fillId="0" borderId="58" xfId="0" applyNumberFormat="1" applyFont="1" applyBorder="1"/>
    <xf numFmtId="0" fontId="11" fillId="0" borderId="58" xfId="0" applyFont="1" applyBorder="1"/>
    <xf numFmtId="4" fontId="3" fillId="3" borderId="55" xfId="0" applyNumberFormat="1" applyFont="1" applyFill="1" applyBorder="1"/>
    <xf numFmtId="4" fontId="11" fillId="0" borderId="44" xfId="0" applyNumberFormat="1" applyFont="1" applyBorder="1"/>
    <xf numFmtId="0" fontId="11" fillId="0" borderId="44" xfId="0" applyFont="1" applyBorder="1"/>
    <xf numFmtId="0" fontId="20" fillId="0" borderId="12" xfId="0" applyFont="1" applyBorder="1" applyAlignment="1">
      <alignment horizontal="center"/>
    </xf>
    <xf numFmtId="4" fontId="20" fillId="0" borderId="15" xfId="0" applyNumberFormat="1" applyFont="1" applyBorder="1"/>
    <xf numFmtId="4" fontId="20" fillId="0" borderId="17" xfId="0" applyNumberFormat="1" applyFont="1" applyBorder="1"/>
    <xf numFmtId="4" fontId="20" fillId="0" borderId="11" xfId="0" applyNumberFormat="1" applyFont="1" applyBorder="1"/>
    <xf numFmtId="0" fontId="11" fillId="0" borderId="14" xfId="0" applyFont="1" applyBorder="1" applyAlignment="1">
      <alignment wrapText="1"/>
    </xf>
    <xf numFmtId="4" fontId="13" fillId="0" borderId="9" xfId="0" applyNumberFormat="1" applyFont="1" applyBorder="1"/>
    <xf numFmtId="0" fontId="20" fillId="0" borderId="17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3" fillId="0" borderId="2" xfId="0" applyFont="1" applyBorder="1" applyAlignment="1">
      <alignment wrapText="1"/>
    </xf>
    <xf numFmtId="0" fontId="13" fillId="0" borderId="14" xfId="0" applyFont="1" applyBorder="1" applyAlignment="1">
      <alignment vertical="center" wrapText="1"/>
    </xf>
    <xf numFmtId="4" fontId="11" fillId="0" borderId="17" xfId="0" applyNumberFormat="1" applyFont="1" applyBorder="1"/>
    <xf numFmtId="0" fontId="21" fillId="0" borderId="0" xfId="0" applyFont="1"/>
    <xf numFmtId="4" fontId="21" fillId="0" borderId="0" xfId="0" applyNumberFormat="1" applyFont="1"/>
    <xf numFmtId="4" fontId="13" fillId="0" borderId="43" xfId="0" applyNumberFormat="1" applyFont="1" applyBorder="1" applyAlignment="1">
      <alignment wrapText="1"/>
    </xf>
    <xf numFmtId="4" fontId="13" fillId="0" borderId="47" xfId="0" applyNumberFormat="1" applyFont="1" applyBorder="1" applyAlignment="1">
      <alignment wrapText="1"/>
    </xf>
    <xf numFmtId="4" fontId="13" fillId="0" borderId="46" xfId="0" applyNumberFormat="1" applyFont="1" applyBorder="1"/>
    <xf numFmtId="0" fontId="13" fillId="0" borderId="44" xfId="0" applyFont="1" applyBorder="1" applyAlignment="1">
      <alignment horizontal="center"/>
    </xf>
    <xf numFmtId="0" fontId="3" fillId="0" borderId="44" xfId="0" applyFont="1" applyBorder="1" applyAlignment="1">
      <alignment wrapText="1"/>
    </xf>
    <xf numFmtId="4" fontId="3" fillId="0" borderId="44" xfId="0" applyNumberFormat="1" applyFont="1" applyBorder="1"/>
    <xf numFmtId="4" fontId="17" fillId="0" borderId="44" xfId="0" applyNumberFormat="1" applyFont="1" applyBorder="1"/>
    <xf numFmtId="4" fontId="11" fillId="0" borderId="59" xfId="0" applyNumberFormat="1" applyFont="1" applyBorder="1"/>
    <xf numFmtId="0" fontId="13" fillId="0" borderId="44" xfId="0" applyFont="1" applyBorder="1" applyAlignment="1">
      <alignment wrapText="1"/>
    </xf>
    <xf numFmtId="4" fontId="13" fillId="0" borderId="44" xfId="0" applyNumberFormat="1" applyFont="1" applyBorder="1"/>
    <xf numFmtId="0" fontId="13" fillId="0" borderId="44" xfId="0" applyFont="1" applyBorder="1"/>
    <xf numFmtId="4" fontId="11" fillId="0" borderId="26" xfId="0" applyNumberFormat="1" applyFont="1" applyBorder="1"/>
    <xf numFmtId="0" fontId="3" fillId="5" borderId="36" xfId="0" applyFont="1" applyFill="1" applyBorder="1" applyAlignment="1">
      <alignment wrapText="1"/>
    </xf>
    <xf numFmtId="4" fontId="3" fillId="5" borderId="37" xfId="0" applyNumberFormat="1" applyFont="1" applyFill="1" applyBorder="1"/>
    <xf numFmtId="0" fontId="3" fillId="0" borderId="14" xfId="0" applyFont="1" applyBorder="1" applyAlignment="1"/>
    <xf numFmtId="0" fontId="13" fillId="0" borderId="14" xfId="0" applyFont="1" applyBorder="1" applyAlignment="1">
      <alignment horizontal="left" wrapText="1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4" fontId="0" fillId="0" borderId="0" xfId="0" applyNumberFormat="1" applyFill="1"/>
    <xf numFmtId="0" fontId="13" fillId="0" borderId="17" xfId="0" applyFont="1" applyBorder="1" applyAlignment="1"/>
    <xf numFmtId="4" fontId="13" fillId="0" borderId="18" xfId="0" applyNumberFormat="1" applyFont="1" applyBorder="1"/>
    <xf numFmtId="4" fontId="13" fillId="0" borderId="53" xfId="0" applyNumberFormat="1" applyFont="1" applyBorder="1"/>
    <xf numFmtId="4" fontId="13" fillId="0" borderId="51" xfId="0" applyNumberFormat="1" applyFont="1" applyBorder="1"/>
    <xf numFmtId="4" fontId="13" fillId="0" borderId="54" xfId="0" applyNumberFormat="1" applyFont="1" applyBorder="1"/>
    <xf numFmtId="0" fontId="8" fillId="0" borderId="0" xfId="0" applyFont="1" applyAlignment="1">
      <alignment horizontal="center"/>
    </xf>
    <xf numFmtId="0" fontId="24" fillId="0" borderId="0" xfId="1" applyFont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/>
    <xf numFmtId="0" fontId="1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26" xfId="0" applyFont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161925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47625</xdr:colOff>
      <xdr:row>2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view="pageLayout" topLeftCell="A94" zoomScaleNormal="100" workbookViewId="0">
      <selection activeCell="G41" sqref="G41"/>
    </sheetView>
  </sheetViews>
  <sheetFormatPr defaultRowHeight="15.75" x14ac:dyDescent="0.25"/>
  <cols>
    <col min="1" max="1" width="7.7109375" style="115" customWidth="1"/>
    <col min="2" max="2" width="7.140625" style="115" customWidth="1"/>
    <col min="3" max="3" width="68.5703125" style="67" customWidth="1"/>
    <col min="4" max="4" width="13.28515625" style="2" customWidth="1"/>
    <col min="5" max="5" width="12.42578125" style="2" customWidth="1"/>
    <col min="6" max="6" width="16.85546875" customWidth="1"/>
    <col min="7" max="7" width="13.7109375" style="43" customWidth="1"/>
    <col min="8" max="8" width="13.85546875" style="70" customWidth="1"/>
    <col min="9" max="9" width="13.42578125" style="8" bestFit="1" customWidth="1"/>
    <col min="10" max="10" width="11.7109375" bestFit="1" customWidth="1"/>
    <col min="13" max="13" width="13.5703125" style="2" customWidth="1"/>
  </cols>
  <sheetData>
    <row r="1" spans="1:13" ht="18" x14ac:dyDescent="0.25">
      <c r="A1" s="323" t="s">
        <v>122</v>
      </c>
      <c r="B1" s="323"/>
      <c r="C1" s="323"/>
      <c r="D1" s="323"/>
      <c r="E1" s="323"/>
      <c r="F1" s="323"/>
      <c r="G1" s="68"/>
      <c r="H1" s="69"/>
    </row>
    <row r="2" spans="1:13" ht="18" x14ac:dyDescent="0.25">
      <c r="A2" s="324" t="s">
        <v>194</v>
      </c>
      <c r="B2" s="324"/>
      <c r="C2" s="324"/>
      <c r="D2" s="324"/>
      <c r="E2" s="324"/>
      <c r="F2" s="324"/>
      <c r="G2" s="324"/>
      <c r="H2" s="69"/>
    </row>
    <row r="3" spans="1:13" ht="18" customHeight="1" x14ac:dyDescent="0.25">
      <c r="A3" s="91"/>
      <c r="B3" s="91"/>
      <c r="C3" s="68"/>
      <c r="D3" s="39"/>
      <c r="E3" s="39"/>
      <c r="F3" s="38"/>
      <c r="G3" s="68"/>
      <c r="H3" s="69"/>
    </row>
    <row r="4" spans="1:13" x14ac:dyDescent="0.25">
      <c r="A4" s="92"/>
      <c r="B4" s="92"/>
      <c r="D4" s="4"/>
      <c r="F4" t="s">
        <v>87</v>
      </c>
    </row>
    <row r="5" spans="1:13" x14ac:dyDescent="0.25">
      <c r="A5" s="92"/>
      <c r="B5" s="92"/>
      <c r="C5" s="11"/>
      <c r="D5" s="325" t="s">
        <v>190</v>
      </c>
      <c r="E5" s="325"/>
      <c r="F5" s="325"/>
      <c r="G5" s="326" t="s">
        <v>191</v>
      </c>
      <c r="H5" s="326"/>
    </row>
    <row r="6" spans="1:13" ht="16.5" thickBot="1" x14ac:dyDescent="0.3">
      <c r="A6" s="92"/>
      <c r="B6" s="92"/>
      <c r="C6" s="93"/>
      <c r="D6" s="4"/>
    </row>
    <row r="7" spans="1:13" x14ac:dyDescent="0.25">
      <c r="A7" s="94" t="s">
        <v>2</v>
      </c>
      <c r="B7" s="95" t="s">
        <v>1</v>
      </c>
      <c r="C7" s="96" t="s">
        <v>39</v>
      </c>
      <c r="D7" s="21" t="s">
        <v>0</v>
      </c>
      <c r="E7" s="22" t="s">
        <v>80</v>
      </c>
      <c r="F7" s="23" t="s">
        <v>309</v>
      </c>
      <c r="G7" s="71" t="s">
        <v>192</v>
      </c>
      <c r="H7" s="72" t="s">
        <v>193</v>
      </c>
    </row>
    <row r="8" spans="1:13" ht="16.5" thickBot="1" x14ac:dyDescent="0.3">
      <c r="A8" s="97"/>
      <c r="B8" s="98"/>
      <c r="C8" s="99" t="s">
        <v>40</v>
      </c>
      <c r="D8" s="24" t="s">
        <v>7</v>
      </c>
      <c r="E8" s="25" t="s">
        <v>7</v>
      </c>
      <c r="F8" s="25" t="s">
        <v>310</v>
      </c>
      <c r="G8" s="73" t="s">
        <v>7</v>
      </c>
      <c r="H8" s="74" t="s">
        <v>7</v>
      </c>
    </row>
    <row r="9" spans="1:13" s="33" customFormat="1" x14ac:dyDescent="0.25">
      <c r="A9" s="100"/>
      <c r="B9" s="101"/>
      <c r="C9" s="56" t="s">
        <v>126</v>
      </c>
      <c r="D9" s="30"/>
      <c r="E9" s="31"/>
      <c r="F9" s="30"/>
      <c r="G9" s="75"/>
      <c r="H9" s="76"/>
      <c r="I9" s="32"/>
      <c r="M9" s="311"/>
    </row>
    <row r="10" spans="1:13" x14ac:dyDescent="0.25">
      <c r="A10" s="41">
        <v>1341</v>
      </c>
      <c r="B10" s="50"/>
      <c r="C10" s="44" t="s">
        <v>5</v>
      </c>
      <c r="D10" s="47">
        <v>220</v>
      </c>
      <c r="E10" s="236">
        <v>220</v>
      </c>
      <c r="F10" s="236">
        <v>178929.75</v>
      </c>
      <c r="G10" s="77">
        <v>200</v>
      </c>
      <c r="H10" s="60"/>
      <c r="J10" s="261"/>
    </row>
    <row r="11" spans="1:13" x14ac:dyDescent="0.25">
      <c r="A11" s="42">
        <v>1342</v>
      </c>
      <c r="B11" s="50"/>
      <c r="C11" s="45" t="s">
        <v>56</v>
      </c>
      <c r="D11" s="48">
        <v>110</v>
      </c>
      <c r="E11" s="162">
        <v>110</v>
      </c>
      <c r="F11" s="162">
        <v>146332.5</v>
      </c>
      <c r="G11" s="77">
        <v>150</v>
      </c>
      <c r="H11" s="60"/>
      <c r="J11" s="261"/>
    </row>
    <row r="12" spans="1:13" x14ac:dyDescent="0.25">
      <c r="A12" s="42">
        <v>1343</v>
      </c>
      <c r="B12" s="50"/>
      <c r="C12" s="45" t="s">
        <v>6</v>
      </c>
      <c r="D12" s="48">
        <v>200</v>
      </c>
      <c r="E12" s="162">
        <v>200</v>
      </c>
      <c r="F12" s="162">
        <v>346110</v>
      </c>
      <c r="G12" s="77">
        <v>200</v>
      </c>
      <c r="H12" s="60"/>
    </row>
    <row r="13" spans="1:13" x14ac:dyDescent="0.25">
      <c r="A13" s="42">
        <v>1345</v>
      </c>
      <c r="B13" s="50"/>
      <c r="C13" s="45" t="s">
        <v>41</v>
      </c>
      <c r="D13" s="48">
        <v>40</v>
      </c>
      <c r="E13" s="162">
        <v>40</v>
      </c>
      <c r="F13" s="162">
        <v>2064</v>
      </c>
      <c r="G13" s="77">
        <v>20</v>
      </c>
      <c r="H13" s="60"/>
      <c r="J13" s="2"/>
    </row>
    <row r="14" spans="1:13" x14ac:dyDescent="0.25">
      <c r="A14" s="42">
        <v>1361</v>
      </c>
      <c r="B14" s="50"/>
      <c r="C14" s="45" t="s">
        <v>4</v>
      </c>
      <c r="D14" s="48">
        <v>130</v>
      </c>
      <c r="E14" s="162">
        <v>130</v>
      </c>
      <c r="F14" s="162">
        <v>115790</v>
      </c>
      <c r="G14" s="77">
        <v>130</v>
      </c>
      <c r="H14" s="60"/>
    </row>
    <row r="15" spans="1:13" x14ac:dyDescent="0.25">
      <c r="A15" s="42">
        <v>1511</v>
      </c>
      <c r="B15" s="50"/>
      <c r="C15" s="45" t="s">
        <v>109</v>
      </c>
      <c r="D15" s="48">
        <v>8000</v>
      </c>
      <c r="E15" s="162">
        <v>8000</v>
      </c>
      <c r="F15" s="162">
        <v>7020445.9500000002</v>
      </c>
      <c r="G15" s="77">
        <v>8000</v>
      </c>
      <c r="H15" s="60"/>
    </row>
    <row r="16" spans="1:13" s="8" customFormat="1" x14ac:dyDescent="0.25">
      <c r="A16" s="42"/>
      <c r="B16" s="50"/>
      <c r="C16" s="46" t="s">
        <v>127</v>
      </c>
      <c r="D16" s="49">
        <f>SUM(D10:D15)</f>
        <v>8700</v>
      </c>
      <c r="E16" s="49">
        <f>SUM(E10:E15)</f>
        <v>8700</v>
      </c>
      <c r="F16" s="49">
        <f>SUM(F10:F15)</f>
        <v>7809672.2000000002</v>
      </c>
      <c r="G16" s="88">
        <f>SUM(G10:G15)</f>
        <v>8700</v>
      </c>
      <c r="H16" s="89">
        <f>G16</f>
        <v>8700</v>
      </c>
    </row>
    <row r="17" spans="1:13" x14ac:dyDescent="0.25">
      <c r="A17" s="41"/>
      <c r="B17" s="50"/>
      <c r="C17" s="44"/>
      <c r="D17" s="16"/>
      <c r="E17" s="14"/>
      <c r="F17" s="16"/>
      <c r="G17" s="77"/>
      <c r="H17" s="60"/>
    </row>
    <row r="18" spans="1:13" x14ac:dyDescent="0.25">
      <c r="A18" s="41"/>
      <c r="B18" s="50"/>
      <c r="C18" s="55" t="s">
        <v>128</v>
      </c>
      <c r="D18" s="16"/>
      <c r="E18" s="16"/>
      <c r="F18" s="16"/>
      <c r="G18" s="77"/>
      <c r="H18" s="60"/>
    </row>
    <row r="19" spans="1:13" x14ac:dyDescent="0.25">
      <c r="A19" s="41">
        <v>2111</v>
      </c>
      <c r="B19" s="65">
        <v>3314</v>
      </c>
      <c r="C19" s="44" t="s">
        <v>81</v>
      </c>
      <c r="D19" s="47">
        <v>10</v>
      </c>
      <c r="E19" s="236">
        <v>10</v>
      </c>
      <c r="F19" s="236">
        <v>8500</v>
      </c>
      <c r="G19" s="77">
        <v>10</v>
      </c>
      <c r="H19" s="60"/>
    </row>
    <row r="20" spans="1:13" x14ac:dyDescent="0.25">
      <c r="A20" s="42">
        <v>2111</v>
      </c>
      <c r="B20" s="52">
        <v>3319</v>
      </c>
      <c r="C20" s="45" t="s">
        <v>195</v>
      </c>
      <c r="D20" s="48">
        <v>0</v>
      </c>
      <c r="E20" s="162">
        <v>0</v>
      </c>
      <c r="F20" s="162">
        <v>14400</v>
      </c>
      <c r="G20" s="77">
        <v>18</v>
      </c>
      <c r="H20" s="60"/>
    </row>
    <row r="21" spans="1:13" x14ac:dyDescent="0.25">
      <c r="A21" s="42">
        <v>2111</v>
      </c>
      <c r="B21" s="52">
        <v>3632</v>
      </c>
      <c r="C21" s="45" t="s">
        <v>82</v>
      </c>
      <c r="D21" s="48">
        <v>10</v>
      </c>
      <c r="E21" s="162">
        <v>10</v>
      </c>
      <c r="F21" s="162">
        <v>6850</v>
      </c>
      <c r="G21" s="77">
        <v>10</v>
      </c>
      <c r="H21" s="60"/>
    </row>
    <row r="22" spans="1:13" x14ac:dyDescent="0.25">
      <c r="A22" s="42">
        <v>2111</v>
      </c>
      <c r="B22" s="52">
        <v>6112</v>
      </c>
      <c r="C22" s="45" t="s">
        <v>189</v>
      </c>
      <c r="D22" s="48">
        <v>37</v>
      </c>
      <c r="E22" s="162">
        <v>37</v>
      </c>
      <c r="F22" s="162">
        <v>0</v>
      </c>
      <c r="G22" s="77">
        <v>0</v>
      </c>
      <c r="H22" s="60"/>
    </row>
    <row r="23" spans="1:13" ht="30.75" x14ac:dyDescent="0.25">
      <c r="A23" s="42">
        <v>2111</v>
      </c>
      <c r="B23" s="52">
        <v>6171</v>
      </c>
      <c r="C23" s="45" t="s">
        <v>145</v>
      </c>
      <c r="D23" s="48">
        <v>20</v>
      </c>
      <c r="E23" s="162">
        <v>20</v>
      </c>
      <c r="F23" s="162">
        <v>0</v>
      </c>
      <c r="G23" s="77">
        <v>5</v>
      </c>
      <c r="H23" s="60"/>
    </row>
    <row r="24" spans="1:13" x14ac:dyDescent="0.25">
      <c r="A24" s="42">
        <v>2112</v>
      </c>
      <c r="B24" s="52">
        <v>3319</v>
      </c>
      <c r="C24" s="45" t="s">
        <v>93</v>
      </c>
      <c r="D24" s="48">
        <v>3</v>
      </c>
      <c r="E24" s="162">
        <v>3</v>
      </c>
      <c r="F24" s="162">
        <v>1794</v>
      </c>
      <c r="G24" s="77">
        <v>2</v>
      </c>
      <c r="H24" s="60"/>
    </row>
    <row r="25" spans="1:13" x14ac:dyDescent="0.25">
      <c r="A25" s="42">
        <v>2141</v>
      </c>
      <c r="B25" s="52">
        <v>6310</v>
      </c>
      <c r="C25" s="45" t="s">
        <v>42</v>
      </c>
      <c r="D25" s="48">
        <v>38</v>
      </c>
      <c r="E25" s="162">
        <v>38</v>
      </c>
      <c r="F25" s="162">
        <v>5174.37</v>
      </c>
      <c r="G25" s="77">
        <v>6</v>
      </c>
      <c r="H25" s="60"/>
    </row>
    <row r="26" spans="1:13" x14ac:dyDescent="0.25">
      <c r="A26" s="42">
        <v>2212</v>
      </c>
      <c r="B26" s="52">
        <v>6171</v>
      </c>
      <c r="C26" s="45" t="s">
        <v>196</v>
      </c>
      <c r="D26" s="48">
        <v>0</v>
      </c>
      <c r="E26" s="162">
        <v>0</v>
      </c>
      <c r="F26" s="162">
        <v>5500</v>
      </c>
      <c r="G26" s="77">
        <v>0</v>
      </c>
      <c r="H26" s="60"/>
    </row>
    <row r="27" spans="1:13" ht="30.75" x14ac:dyDescent="0.25">
      <c r="A27" s="42">
        <v>2324</v>
      </c>
      <c r="B27" s="52">
        <v>6112</v>
      </c>
      <c r="C27" s="45" t="s">
        <v>197</v>
      </c>
      <c r="D27" s="48">
        <v>0</v>
      </c>
      <c r="E27" s="162">
        <v>0</v>
      </c>
      <c r="F27" s="162">
        <v>36748.9</v>
      </c>
      <c r="G27" s="77">
        <v>0</v>
      </c>
      <c r="H27" s="60"/>
    </row>
    <row r="28" spans="1:13" x14ac:dyDescent="0.25">
      <c r="A28" s="42">
        <v>2324</v>
      </c>
      <c r="B28" s="52">
        <v>6171</v>
      </c>
      <c r="C28" s="45" t="s">
        <v>70</v>
      </c>
      <c r="D28" s="48">
        <v>150</v>
      </c>
      <c r="E28" s="162">
        <v>150</v>
      </c>
      <c r="F28" s="162">
        <v>198905.16</v>
      </c>
      <c r="G28" s="77">
        <v>150</v>
      </c>
      <c r="H28" s="60"/>
    </row>
    <row r="29" spans="1:13" x14ac:dyDescent="0.25">
      <c r="A29" s="42"/>
      <c r="B29" s="51"/>
      <c r="C29" s="46" t="s">
        <v>129</v>
      </c>
      <c r="D29" s="49">
        <f>SUM(D19:D28)</f>
        <v>268</v>
      </c>
      <c r="E29" s="49">
        <f>SUM(E19:E28)</f>
        <v>268</v>
      </c>
      <c r="F29" s="49">
        <f>SUM(F19:F28)</f>
        <v>277872.43</v>
      </c>
      <c r="G29" s="88">
        <f>SUM(G19:G28)</f>
        <v>201</v>
      </c>
      <c r="H29" s="89">
        <f>G29</f>
        <v>201</v>
      </c>
    </row>
    <row r="30" spans="1:13" x14ac:dyDescent="0.25">
      <c r="A30" s="41"/>
      <c r="B30" s="50"/>
      <c r="C30" s="55"/>
      <c r="D30" s="15"/>
      <c r="E30" s="17"/>
      <c r="F30" s="17"/>
      <c r="G30" s="59"/>
      <c r="H30" s="60"/>
    </row>
    <row r="31" spans="1:13" s="43" customFormat="1" x14ac:dyDescent="0.25">
      <c r="A31" s="41"/>
      <c r="B31" s="50"/>
      <c r="C31" s="57" t="s">
        <v>131</v>
      </c>
      <c r="D31" s="58"/>
      <c r="E31" s="58"/>
      <c r="F31" s="58"/>
      <c r="G31" s="59"/>
      <c r="H31" s="60"/>
      <c r="I31" s="61"/>
      <c r="M31" s="61"/>
    </row>
    <row r="32" spans="1:13" ht="30.75" x14ac:dyDescent="0.25">
      <c r="A32" s="42">
        <v>4131</v>
      </c>
      <c r="B32" s="52">
        <v>6330</v>
      </c>
      <c r="C32" s="45" t="s">
        <v>299</v>
      </c>
      <c r="D32" s="47">
        <v>0</v>
      </c>
      <c r="E32" s="236">
        <v>0</v>
      </c>
      <c r="F32" s="236">
        <v>0</v>
      </c>
      <c r="G32" s="77">
        <f>20000+4200+4500</f>
        <v>28700</v>
      </c>
      <c r="H32" s="60"/>
    </row>
    <row r="33" spans="1:10" ht="30.75" x14ac:dyDescent="0.25">
      <c r="A33" s="42">
        <v>4131</v>
      </c>
      <c r="B33" s="52">
        <v>6330</v>
      </c>
      <c r="C33" s="45" t="s">
        <v>198</v>
      </c>
      <c r="D33" s="48">
        <v>0</v>
      </c>
      <c r="E33" s="162">
        <v>1300</v>
      </c>
      <c r="F33" s="162">
        <v>1300000</v>
      </c>
      <c r="G33" s="77">
        <v>0</v>
      </c>
      <c r="H33" s="60"/>
    </row>
    <row r="34" spans="1:10" x14ac:dyDescent="0.25">
      <c r="A34" s="42">
        <v>4133</v>
      </c>
      <c r="B34" s="52">
        <v>6330</v>
      </c>
      <c r="C34" s="45" t="s">
        <v>75</v>
      </c>
      <c r="D34" s="48">
        <v>600</v>
      </c>
      <c r="E34" s="162">
        <v>600</v>
      </c>
      <c r="F34" s="162">
        <v>112319.1</v>
      </c>
      <c r="G34" s="77">
        <v>580</v>
      </c>
      <c r="H34" s="78"/>
    </row>
    <row r="35" spans="1:10" x14ac:dyDescent="0.25">
      <c r="A35" s="42">
        <v>4134</v>
      </c>
      <c r="B35" s="52">
        <v>6330</v>
      </c>
      <c r="C35" s="45" t="s">
        <v>44</v>
      </c>
      <c r="D35" s="48"/>
      <c r="E35" s="162"/>
      <c r="F35" s="162"/>
      <c r="G35" s="77"/>
      <c r="H35" s="60"/>
    </row>
    <row r="36" spans="1:10" x14ac:dyDescent="0.25">
      <c r="A36" s="62"/>
      <c r="B36" s="102"/>
      <c r="C36" s="66" t="s">
        <v>137</v>
      </c>
      <c r="D36" s="48">
        <v>242</v>
      </c>
      <c r="E36" s="162">
        <v>242</v>
      </c>
      <c r="F36" s="162">
        <v>163656</v>
      </c>
      <c r="G36" s="77">
        <v>225</v>
      </c>
      <c r="H36" s="60"/>
    </row>
    <row r="37" spans="1:10" x14ac:dyDescent="0.25">
      <c r="A37" s="62"/>
      <c r="B37" s="102"/>
      <c r="C37" s="66" t="s">
        <v>97</v>
      </c>
      <c r="D37" s="48">
        <v>0</v>
      </c>
      <c r="E37" s="162">
        <v>1300</v>
      </c>
      <c r="F37" s="162">
        <v>1300000</v>
      </c>
      <c r="G37" s="77">
        <v>0</v>
      </c>
      <c r="H37" s="60"/>
    </row>
    <row r="38" spans="1:10" x14ac:dyDescent="0.25">
      <c r="A38" s="63">
        <v>4139</v>
      </c>
      <c r="B38" s="253">
        <v>6330</v>
      </c>
      <c r="C38" s="45" t="s">
        <v>138</v>
      </c>
      <c r="D38" s="48">
        <v>322</v>
      </c>
      <c r="E38" s="162">
        <v>322</v>
      </c>
      <c r="F38" s="162">
        <v>219593</v>
      </c>
      <c r="G38" s="77">
        <v>326</v>
      </c>
      <c r="H38" s="60"/>
    </row>
    <row r="39" spans="1:10" ht="30.75" x14ac:dyDescent="0.25">
      <c r="A39" s="41">
        <v>4137</v>
      </c>
      <c r="B39" s="65">
        <v>6330</v>
      </c>
      <c r="C39" s="45" t="s">
        <v>139</v>
      </c>
      <c r="D39" s="48">
        <v>231</v>
      </c>
      <c r="E39" s="162">
        <v>231</v>
      </c>
      <c r="F39" s="162">
        <v>231000</v>
      </c>
      <c r="G39" s="77">
        <v>249</v>
      </c>
      <c r="H39" s="60"/>
    </row>
    <row r="40" spans="1:10" ht="30.75" x14ac:dyDescent="0.25">
      <c r="A40" s="42">
        <v>4137</v>
      </c>
      <c r="B40" s="52">
        <v>6330</v>
      </c>
      <c r="C40" s="45" t="s">
        <v>140</v>
      </c>
      <c r="D40" s="48">
        <v>31084</v>
      </c>
      <c r="E40" s="162">
        <v>31084</v>
      </c>
      <c r="F40" s="162">
        <v>31084000</v>
      </c>
      <c r="G40" s="77">
        <v>34999</v>
      </c>
      <c r="H40" s="60"/>
      <c r="J40" s="2"/>
    </row>
    <row r="41" spans="1:10" ht="30.75" x14ac:dyDescent="0.25">
      <c r="A41" s="42"/>
      <c r="B41" s="52"/>
      <c r="C41" s="45" t="s">
        <v>277</v>
      </c>
      <c r="D41" s="47"/>
      <c r="E41" s="236"/>
      <c r="F41" s="236"/>
      <c r="G41" s="77"/>
      <c r="H41" s="60"/>
    </row>
    <row r="42" spans="1:10" x14ac:dyDescent="0.25">
      <c r="A42" s="42">
        <v>4137</v>
      </c>
      <c r="B42" s="52">
        <v>6330</v>
      </c>
      <c r="C42" s="45" t="s">
        <v>278</v>
      </c>
      <c r="D42" s="48">
        <v>0</v>
      </c>
      <c r="E42" s="162">
        <v>13</v>
      </c>
      <c r="F42" s="162">
        <v>13000</v>
      </c>
      <c r="G42" s="77">
        <v>0</v>
      </c>
      <c r="H42" s="60"/>
    </row>
    <row r="43" spans="1:10" ht="30.75" x14ac:dyDescent="0.25">
      <c r="A43" s="42">
        <v>4137</v>
      </c>
      <c r="B43" s="52">
        <v>6330</v>
      </c>
      <c r="C43" s="45" t="s">
        <v>279</v>
      </c>
      <c r="D43" s="48">
        <v>0</v>
      </c>
      <c r="E43" s="162">
        <f>778+1420</f>
        <v>2198</v>
      </c>
      <c r="F43" s="162">
        <v>2198000</v>
      </c>
      <c r="G43" s="77">
        <v>0</v>
      </c>
      <c r="H43" s="60"/>
    </row>
    <row r="44" spans="1:10" x14ac:dyDescent="0.25">
      <c r="A44" s="42">
        <v>4137</v>
      </c>
      <c r="B44" s="52">
        <v>6330</v>
      </c>
      <c r="C44" s="45" t="s">
        <v>280</v>
      </c>
      <c r="D44" s="48">
        <v>0</v>
      </c>
      <c r="E44" s="162">
        <v>44</v>
      </c>
      <c r="F44" s="162">
        <v>44000</v>
      </c>
      <c r="G44" s="77">
        <v>0</v>
      </c>
      <c r="H44" s="60"/>
    </row>
    <row r="45" spans="1:10" x14ac:dyDescent="0.25">
      <c r="A45" s="42">
        <v>4137</v>
      </c>
      <c r="B45" s="52">
        <v>6330</v>
      </c>
      <c r="C45" s="45" t="s">
        <v>281</v>
      </c>
      <c r="D45" s="48">
        <v>0</v>
      </c>
      <c r="E45" s="162">
        <f>357.7+43.8</f>
        <v>401.5</v>
      </c>
      <c r="F45" s="162">
        <v>401500</v>
      </c>
      <c r="G45" s="77">
        <v>0</v>
      </c>
      <c r="H45" s="60"/>
    </row>
    <row r="46" spans="1:10" x14ac:dyDescent="0.25">
      <c r="A46" s="42">
        <v>4137</v>
      </c>
      <c r="B46" s="52">
        <v>6330</v>
      </c>
      <c r="C46" s="45" t="s">
        <v>282</v>
      </c>
      <c r="D46" s="48">
        <v>0</v>
      </c>
      <c r="E46" s="162">
        <v>37</v>
      </c>
      <c r="F46" s="162">
        <v>37000</v>
      </c>
      <c r="G46" s="77">
        <v>0</v>
      </c>
      <c r="H46" s="60"/>
    </row>
    <row r="47" spans="1:10" x14ac:dyDescent="0.25">
      <c r="A47" s="42">
        <v>4137</v>
      </c>
      <c r="B47" s="52">
        <v>6330</v>
      </c>
      <c r="C47" s="45" t="s">
        <v>283</v>
      </c>
      <c r="D47" s="48">
        <v>0</v>
      </c>
      <c r="E47" s="162">
        <v>370</v>
      </c>
      <c r="F47" s="162">
        <v>370000</v>
      </c>
      <c r="G47" s="77">
        <v>0</v>
      </c>
      <c r="H47" s="60"/>
    </row>
    <row r="48" spans="1:10" x14ac:dyDescent="0.25">
      <c r="A48" s="42">
        <v>4137</v>
      </c>
      <c r="B48" s="52">
        <v>6330</v>
      </c>
      <c r="C48" s="45" t="s">
        <v>284</v>
      </c>
      <c r="D48" s="48">
        <v>0</v>
      </c>
      <c r="E48" s="162">
        <f>499.4+20.3</f>
        <v>519.69999999999993</v>
      </c>
      <c r="F48" s="162">
        <v>519700</v>
      </c>
      <c r="G48" s="77">
        <v>0</v>
      </c>
      <c r="H48" s="60"/>
    </row>
    <row r="49" spans="1:13" x14ac:dyDescent="0.25">
      <c r="A49" s="42">
        <v>4137</v>
      </c>
      <c r="B49" s="52">
        <v>6330</v>
      </c>
      <c r="C49" s="45" t="s">
        <v>285</v>
      </c>
      <c r="D49" s="48">
        <v>0</v>
      </c>
      <c r="E49" s="162">
        <v>60</v>
      </c>
      <c r="F49" s="162">
        <v>60000</v>
      </c>
      <c r="G49" s="77">
        <v>0</v>
      </c>
      <c r="H49" s="60"/>
    </row>
    <row r="50" spans="1:13" x14ac:dyDescent="0.25">
      <c r="A50" s="42">
        <v>4137</v>
      </c>
      <c r="B50" s="52">
        <v>6330</v>
      </c>
      <c r="C50" s="45" t="s">
        <v>286</v>
      </c>
      <c r="D50" s="48">
        <v>0</v>
      </c>
      <c r="E50" s="162">
        <v>1460.7</v>
      </c>
      <c r="F50" s="162">
        <v>1460694.98</v>
      </c>
      <c r="G50" s="77">
        <v>0</v>
      </c>
      <c r="H50" s="60"/>
    </row>
    <row r="51" spans="1:13" ht="30.75" x14ac:dyDescent="0.25">
      <c r="A51" s="42">
        <v>4137</v>
      </c>
      <c r="B51" s="52">
        <v>6330</v>
      </c>
      <c r="C51" s="45" t="s">
        <v>287</v>
      </c>
      <c r="D51" s="48">
        <v>0</v>
      </c>
      <c r="E51" s="162">
        <v>9.4</v>
      </c>
      <c r="F51" s="162">
        <v>9434.7000000000007</v>
      </c>
      <c r="G51" s="77">
        <v>0</v>
      </c>
      <c r="H51" s="60"/>
    </row>
    <row r="52" spans="1:13" ht="30.75" x14ac:dyDescent="0.25">
      <c r="A52" s="42">
        <v>4137</v>
      </c>
      <c r="B52" s="52">
        <v>6330</v>
      </c>
      <c r="C52" s="118" t="s">
        <v>302</v>
      </c>
      <c r="D52" s="48">
        <v>0</v>
      </c>
      <c r="E52" s="162">
        <v>1389</v>
      </c>
      <c r="F52" s="162">
        <v>1389000</v>
      </c>
      <c r="G52" s="77">
        <v>0</v>
      </c>
      <c r="H52" s="60"/>
    </row>
    <row r="53" spans="1:13" s="8" customFormat="1" ht="45.75" x14ac:dyDescent="0.25">
      <c r="A53" s="42">
        <v>4137</v>
      </c>
      <c r="B53" s="52">
        <v>6330</v>
      </c>
      <c r="C53" s="45" t="s">
        <v>325</v>
      </c>
      <c r="D53" s="48">
        <v>0</v>
      </c>
      <c r="E53" s="162">
        <v>180</v>
      </c>
      <c r="F53" s="162">
        <v>180000</v>
      </c>
      <c r="G53" s="77"/>
      <c r="H53" s="60"/>
      <c r="J53"/>
      <c r="K53"/>
      <c r="L53"/>
      <c r="M53" s="2"/>
    </row>
    <row r="54" spans="1:13" s="8" customFormat="1" ht="30.75" x14ac:dyDescent="0.25">
      <c r="A54" s="42">
        <v>4137</v>
      </c>
      <c r="B54" s="52">
        <v>6330</v>
      </c>
      <c r="C54" s="45" t="s">
        <v>326</v>
      </c>
      <c r="D54" s="48">
        <v>0</v>
      </c>
      <c r="E54" s="162">
        <v>1020</v>
      </c>
      <c r="F54" s="162">
        <v>0</v>
      </c>
      <c r="G54" s="77"/>
      <c r="H54" s="60"/>
      <c r="J54"/>
      <c r="K54"/>
      <c r="L54"/>
      <c r="M54" s="2"/>
    </row>
    <row r="55" spans="1:13" s="8" customFormat="1" ht="30.75" x14ac:dyDescent="0.25">
      <c r="A55" s="42"/>
      <c r="B55" s="52"/>
      <c r="C55" s="45" t="s">
        <v>288</v>
      </c>
      <c r="D55" s="48"/>
      <c r="E55" s="162"/>
      <c r="F55" s="162"/>
      <c r="G55" s="77"/>
      <c r="H55" s="60"/>
      <c r="J55"/>
      <c r="K55"/>
      <c r="L55"/>
      <c r="M55" s="2"/>
    </row>
    <row r="56" spans="1:13" s="8" customFormat="1" ht="30.75" x14ac:dyDescent="0.25">
      <c r="A56" s="42">
        <v>4137</v>
      </c>
      <c r="B56" s="52">
        <v>6330</v>
      </c>
      <c r="C56" s="45" t="s">
        <v>289</v>
      </c>
      <c r="D56" s="48">
        <v>0</v>
      </c>
      <c r="E56" s="162">
        <f>16500-16500</f>
        <v>0</v>
      </c>
      <c r="F56" s="162">
        <v>0</v>
      </c>
      <c r="G56" s="77">
        <v>0</v>
      </c>
      <c r="H56" s="60"/>
      <c r="J56"/>
      <c r="K56"/>
      <c r="L56"/>
      <c r="M56" s="2"/>
    </row>
    <row r="57" spans="1:13" s="8" customFormat="1" x14ac:dyDescent="0.25">
      <c r="A57" s="42">
        <v>4137</v>
      </c>
      <c r="B57" s="52">
        <v>6330</v>
      </c>
      <c r="C57" s="45" t="s">
        <v>290</v>
      </c>
      <c r="D57" s="48">
        <v>0</v>
      </c>
      <c r="E57" s="162">
        <v>5700</v>
      </c>
      <c r="F57" s="162">
        <v>5700000</v>
      </c>
      <c r="G57" s="77">
        <v>0</v>
      </c>
      <c r="H57" s="60"/>
      <c r="J57"/>
      <c r="K57"/>
      <c r="L57"/>
      <c r="M57" s="2"/>
    </row>
    <row r="58" spans="1:13" s="8" customFormat="1" ht="30.75" x14ac:dyDescent="0.25">
      <c r="A58" s="42">
        <v>4137</v>
      </c>
      <c r="B58" s="52">
        <v>6330</v>
      </c>
      <c r="C58" s="45" t="s">
        <v>291</v>
      </c>
      <c r="D58" s="48">
        <v>0</v>
      </c>
      <c r="E58" s="162">
        <v>10800</v>
      </c>
      <c r="F58" s="162">
        <v>10800000</v>
      </c>
      <c r="G58" s="77">
        <v>0</v>
      </c>
      <c r="H58" s="60"/>
      <c r="J58"/>
      <c r="K58"/>
      <c r="L58"/>
      <c r="M58" s="2"/>
    </row>
    <row r="59" spans="1:13" s="8" customFormat="1" ht="30.75" x14ac:dyDescent="0.25">
      <c r="A59" s="42">
        <v>4137</v>
      </c>
      <c r="B59" s="52">
        <v>6330</v>
      </c>
      <c r="C59" s="45" t="s">
        <v>328</v>
      </c>
      <c r="D59" s="48">
        <v>0</v>
      </c>
      <c r="E59" s="162">
        <v>250</v>
      </c>
      <c r="F59" s="162">
        <v>250000</v>
      </c>
      <c r="G59" s="77">
        <v>0</v>
      </c>
      <c r="H59" s="60"/>
      <c r="J59"/>
      <c r="K59"/>
      <c r="L59"/>
      <c r="M59" s="2"/>
    </row>
    <row r="60" spans="1:13" s="8" customFormat="1" x14ac:dyDescent="0.25">
      <c r="A60" s="42">
        <v>4137</v>
      </c>
      <c r="B60" s="52">
        <v>6330</v>
      </c>
      <c r="C60" s="45" t="s">
        <v>329</v>
      </c>
      <c r="D60" s="48">
        <v>0</v>
      </c>
      <c r="E60" s="162">
        <v>1500</v>
      </c>
      <c r="F60" s="162">
        <v>1500000</v>
      </c>
      <c r="G60" s="77">
        <v>0</v>
      </c>
      <c r="H60" s="60"/>
      <c r="J60"/>
      <c r="K60"/>
      <c r="L60"/>
      <c r="M60" s="2"/>
    </row>
    <row r="61" spans="1:13" s="8" customFormat="1" x14ac:dyDescent="0.25">
      <c r="A61" s="42">
        <v>4137</v>
      </c>
      <c r="B61" s="52">
        <v>6330</v>
      </c>
      <c r="C61" s="45" t="s">
        <v>330</v>
      </c>
      <c r="D61" s="48">
        <v>0</v>
      </c>
      <c r="E61" s="162">
        <v>2600</v>
      </c>
      <c r="F61" s="162">
        <v>2600000</v>
      </c>
      <c r="G61" s="77">
        <v>0</v>
      </c>
      <c r="H61" s="60"/>
      <c r="J61"/>
      <c r="K61"/>
      <c r="L61"/>
      <c r="M61" s="2"/>
    </row>
    <row r="62" spans="1:13" s="8" customFormat="1" ht="45.75" x14ac:dyDescent="0.25">
      <c r="A62" s="42">
        <v>4137</v>
      </c>
      <c r="B62" s="52">
        <v>6330</v>
      </c>
      <c r="C62" s="45" t="s">
        <v>324</v>
      </c>
      <c r="D62" s="48">
        <v>0</v>
      </c>
      <c r="E62" s="162">
        <v>2423.8000000000002</v>
      </c>
      <c r="F62" s="162">
        <v>2423878</v>
      </c>
      <c r="G62" s="77">
        <v>0</v>
      </c>
      <c r="H62" s="60"/>
      <c r="J62"/>
      <c r="K62"/>
      <c r="L62"/>
      <c r="M62" s="2"/>
    </row>
    <row r="63" spans="1:13" s="8" customFormat="1" ht="30.75" x14ac:dyDescent="0.25">
      <c r="A63" s="42">
        <v>4137</v>
      </c>
      <c r="B63" s="52">
        <v>6330</v>
      </c>
      <c r="C63" s="45" t="s">
        <v>327</v>
      </c>
      <c r="D63" s="48">
        <v>0</v>
      </c>
      <c r="E63" s="162">
        <v>13735.3</v>
      </c>
      <c r="F63" s="162">
        <v>4459074</v>
      </c>
      <c r="G63" s="77">
        <v>0</v>
      </c>
      <c r="H63" s="60"/>
      <c r="J63"/>
      <c r="K63"/>
      <c r="L63"/>
      <c r="M63" s="2"/>
    </row>
    <row r="64" spans="1:13" s="8" customFormat="1" x14ac:dyDescent="0.25">
      <c r="A64" s="42"/>
      <c r="B64" s="50"/>
      <c r="C64" s="307" t="s">
        <v>141</v>
      </c>
      <c r="D64" s="49">
        <f>SUM(D32:D63)</f>
        <v>32479</v>
      </c>
      <c r="E64" s="49">
        <f>SUM(E32:E63)</f>
        <v>79790.399999999994</v>
      </c>
      <c r="F64" s="49">
        <f>SUM(F32:F63)</f>
        <v>68825849.780000001</v>
      </c>
      <c r="G64" s="120">
        <f>SUM(G32:G63)</f>
        <v>65079</v>
      </c>
      <c r="H64" s="121">
        <f>G64</f>
        <v>65079</v>
      </c>
      <c r="J64"/>
      <c r="K64"/>
      <c r="L64"/>
      <c r="M64" s="2"/>
    </row>
    <row r="65" spans="1:13" s="8" customFormat="1" ht="16.5" thickBot="1" x14ac:dyDescent="0.3">
      <c r="A65" s="103"/>
      <c r="B65" s="64"/>
      <c r="C65" s="67"/>
      <c r="D65" s="18"/>
      <c r="E65" s="26"/>
      <c r="F65" s="19"/>
      <c r="G65" s="81"/>
      <c r="H65" s="82"/>
      <c r="J65"/>
      <c r="K65"/>
      <c r="L65"/>
      <c r="M65" s="2"/>
    </row>
    <row r="66" spans="1:13" ht="32.25" thickBot="1" x14ac:dyDescent="0.3">
      <c r="A66" s="104"/>
      <c r="B66" s="105"/>
      <c r="C66" s="128" t="s">
        <v>134</v>
      </c>
      <c r="D66" s="133">
        <f>D16+D29+D64</f>
        <v>41447</v>
      </c>
      <c r="E66" s="133">
        <f>E16+E29+E64</f>
        <v>88758.399999999994</v>
      </c>
      <c r="F66" s="133">
        <f>F16+F29+F64</f>
        <v>76913394.409999996</v>
      </c>
      <c r="G66" s="134">
        <f>G16+G29+G64</f>
        <v>73980</v>
      </c>
      <c r="H66" s="135">
        <f>SUM(H9:H64)</f>
        <v>73980</v>
      </c>
    </row>
    <row r="67" spans="1:13" s="33" customFormat="1" x14ac:dyDescent="0.25">
      <c r="A67" s="106"/>
      <c r="B67" s="107"/>
      <c r="C67" s="108"/>
      <c r="D67" s="34"/>
      <c r="E67" s="34"/>
      <c r="F67" s="36"/>
      <c r="G67" s="83"/>
      <c r="H67" s="84"/>
      <c r="I67" s="32"/>
      <c r="M67" s="311"/>
    </row>
    <row r="68" spans="1:13" s="33" customFormat="1" x14ac:dyDescent="0.25">
      <c r="A68" s="109"/>
      <c r="B68" s="110"/>
      <c r="C68" s="111" t="s">
        <v>130</v>
      </c>
      <c r="D68" s="35"/>
      <c r="E68" s="35"/>
      <c r="F68" s="37"/>
      <c r="G68" s="85"/>
      <c r="H68" s="86"/>
      <c r="I68" s="32"/>
      <c r="M68" s="311"/>
    </row>
    <row r="69" spans="1:13" s="33" customFormat="1" x14ac:dyDescent="0.25">
      <c r="A69" s="41">
        <v>4133</v>
      </c>
      <c r="B69" s="65">
        <v>6330</v>
      </c>
      <c r="C69" s="44" t="s">
        <v>75</v>
      </c>
      <c r="D69" s="47">
        <f>D34</f>
        <v>600</v>
      </c>
      <c r="E69" s="47">
        <f>E34</f>
        <v>600</v>
      </c>
      <c r="F69" s="47">
        <f>F34</f>
        <v>112319.1</v>
      </c>
      <c r="G69" s="77">
        <f>G34</f>
        <v>580</v>
      </c>
      <c r="H69" s="60"/>
      <c r="I69" s="32"/>
      <c r="M69" s="311"/>
    </row>
    <row r="70" spans="1:13" s="33" customFormat="1" x14ac:dyDescent="0.25">
      <c r="A70" s="42">
        <v>4134</v>
      </c>
      <c r="B70" s="52">
        <v>6330</v>
      </c>
      <c r="C70" s="45" t="s">
        <v>44</v>
      </c>
      <c r="D70" s="279"/>
      <c r="E70" s="280"/>
      <c r="F70" s="162"/>
      <c r="G70" s="79"/>
      <c r="H70" s="80"/>
      <c r="I70" s="32"/>
      <c r="M70" s="311"/>
    </row>
    <row r="71" spans="1:13" x14ac:dyDescent="0.25">
      <c r="A71" s="62"/>
      <c r="B71" s="102"/>
      <c r="C71" s="66" t="s">
        <v>137</v>
      </c>
      <c r="D71" s="48">
        <f t="shared" ref="D71:G73" si="0">D36</f>
        <v>242</v>
      </c>
      <c r="E71" s="48">
        <f t="shared" si="0"/>
        <v>242</v>
      </c>
      <c r="F71" s="48">
        <f t="shared" si="0"/>
        <v>163656</v>
      </c>
      <c r="G71" s="79">
        <f>G36</f>
        <v>225</v>
      </c>
      <c r="H71" s="80"/>
    </row>
    <row r="72" spans="1:13" x14ac:dyDescent="0.25">
      <c r="A72" s="62"/>
      <c r="B72" s="102"/>
      <c r="C72" s="66" t="s">
        <v>97</v>
      </c>
      <c r="D72" s="48">
        <f t="shared" si="0"/>
        <v>0</v>
      </c>
      <c r="E72" s="48">
        <f t="shared" si="0"/>
        <v>1300</v>
      </c>
      <c r="F72" s="48">
        <f t="shared" si="0"/>
        <v>1300000</v>
      </c>
      <c r="G72" s="79">
        <f t="shared" si="0"/>
        <v>0</v>
      </c>
      <c r="H72" s="80"/>
    </row>
    <row r="73" spans="1:13" x14ac:dyDescent="0.25">
      <c r="A73" s="42">
        <v>4139</v>
      </c>
      <c r="B73" s="52">
        <v>6330</v>
      </c>
      <c r="C73" s="45" t="s">
        <v>138</v>
      </c>
      <c r="D73" s="48">
        <f t="shared" si="0"/>
        <v>322</v>
      </c>
      <c r="E73" s="48">
        <f t="shared" si="0"/>
        <v>322</v>
      </c>
      <c r="F73" s="48">
        <v>218593</v>
      </c>
      <c r="G73" s="79">
        <f t="shared" si="0"/>
        <v>326</v>
      </c>
      <c r="H73" s="80"/>
    </row>
    <row r="74" spans="1:13" ht="30.75" x14ac:dyDescent="0.25">
      <c r="A74" s="42">
        <v>4137</v>
      </c>
      <c r="B74" s="52">
        <v>6330</v>
      </c>
      <c r="C74" s="45" t="s">
        <v>142</v>
      </c>
      <c r="D74" s="48">
        <f>SUM(D39:D63)</f>
        <v>31315</v>
      </c>
      <c r="E74" s="48">
        <f t="shared" ref="E74:F74" si="1">SUM(E39:E63)</f>
        <v>76026.399999999994</v>
      </c>
      <c r="F74" s="48">
        <f t="shared" si="1"/>
        <v>65730281.68</v>
      </c>
      <c r="G74" s="77">
        <f>SUM(G39:G61)</f>
        <v>35248</v>
      </c>
      <c r="H74" s="80"/>
    </row>
    <row r="75" spans="1:13" ht="32.25" thickBot="1" x14ac:dyDescent="0.3">
      <c r="A75" s="116"/>
      <c r="B75" s="117"/>
      <c r="C75" s="124" t="s">
        <v>133</v>
      </c>
      <c r="D75" s="119">
        <f>SUM(D69:D74)</f>
        <v>32479</v>
      </c>
      <c r="E75" s="119">
        <f>SUM(E69:E74)</f>
        <v>78490.399999999994</v>
      </c>
      <c r="F75" s="119">
        <f>SUM(F69:F74)</f>
        <v>67524849.780000001</v>
      </c>
      <c r="G75" s="122">
        <f>SUM(G69:G74)</f>
        <v>36379</v>
      </c>
      <c r="H75" s="123">
        <f>G75</f>
        <v>36379</v>
      </c>
    </row>
    <row r="76" spans="1:13" ht="16.5" thickBot="1" x14ac:dyDescent="0.3">
      <c r="A76" s="263"/>
      <c r="B76" s="263"/>
      <c r="C76" s="272"/>
      <c r="D76" s="273"/>
      <c r="E76" s="273"/>
      <c r="F76" s="273"/>
      <c r="G76" s="266"/>
      <c r="H76" s="274"/>
    </row>
    <row r="77" spans="1:13" ht="32.25" thickBot="1" x14ac:dyDescent="0.3">
      <c r="A77" s="104"/>
      <c r="B77" s="129"/>
      <c r="C77" s="130" t="s">
        <v>143</v>
      </c>
      <c r="D77" s="136">
        <f>D66-D75</f>
        <v>8968</v>
      </c>
      <c r="E77" s="136">
        <f>E66-E75</f>
        <v>10268</v>
      </c>
      <c r="F77" s="135">
        <f>F66-F75</f>
        <v>9388544.6299999952</v>
      </c>
      <c r="G77" s="270">
        <f>G66-G75</f>
        <v>37601</v>
      </c>
      <c r="H77" s="271">
        <f>G77</f>
        <v>37601</v>
      </c>
    </row>
    <row r="78" spans="1:13" ht="16.5" thickBot="1" x14ac:dyDescent="0.3">
      <c r="C78" s="125"/>
      <c r="D78" s="126"/>
      <c r="E78" s="127"/>
      <c r="F78" s="127"/>
      <c r="G78" s="87"/>
      <c r="H78" s="80"/>
    </row>
    <row r="79" spans="1:13" ht="16.5" thickBot="1" x14ac:dyDescent="0.3">
      <c r="A79" s="104"/>
      <c r="B79" s="129"/>
      <c r="C79" s="130" t="s">
        <v>144</v>
      </c>
      <c r="D79" s="131">
        <f>D74</f>
        <v>31315</v>
      </c>
      <c r="E79" s="131">
        <f>E74</f>
        <v>76026.399999999994</v>
      </c>
      <c r="F79" s="131">
        <f>F74</f>
        <v>65730281.68</v>
      </c>
      <c r="G79" s="269">
        <f>G74</f>
        <v>35248</v>
      </c>
      <c r="H79" s="135">
        <f>G79</f>
        <v>35248</v>
      </c>
    </row>
    <row r="80" spans="1:13" ht="16.5" thickBot="1" x14ac:dyDescent="0.3">
      <c r="D80" s="126"/>
      <c r="E80" s="127"/>
      <c r="F80" s="127"/>
      <c r="G80" s="276"/>
      <c r="H80" s="277"/>
    </row>
    <row r="81" spans="1:13" ht="16.5" thickBot="1" x14ac:dyDescent="0.3">
      <c r="A81" s="112"/>
      <c r="B81" s="113"/>
      <c r="C81" s="114" t="s">
        <v>274</v>
      </c>
      <c r="D81" s="137">
        <f>SUM(D77:D79)</f>
        <v>40283</v>
      </c>
      <c r="E81" s="137">
        <f>SUM(E77:E79)</f>
        <v>86294.399999999994</v>
      </c>
      <c r="F81" s="137">
        <f>SUM(F77:F79)</f>
        <v>75118826.310000002</v>
      </c>
      <c r="G81" s="138">
        <f>SUM(G77:G79)</f>
        <v>72849</v>
      </c>
      <c r="H81" s="229">
        <f>SUM(H77:H79)</f>
        <v>72849</v>
      </c>
    </row>
    <row r="82" spans="1:13" s="8" customFormat="1" x14ac:dyDescent="0.25">
      <c r="A82" s="220"/>
      <c r="B82" s="220"/>
      <c r="C82" s="221"/>
      <c r="D82" s="222"/>
      <c r="E82" s="222"/>
      <c r="F82" s="222"/>
      <c r="G82" s="222"/>
      <c r="H82" s="222"/>
      <c r="J82"/>
      <c r="K82"/>
      <c r="L82"/>
      <c r="M82" s="2"/>
    </row>
    <row r="83" spans="1:13" s="8" customFormat="1" x14ac:dyDescent="0.25">
      <c r="A83" s="220"/>
      <c r="B83" s="220"/>
      <c r="C83" s="221"/>
      <c r="D83" s="222"/>
      <c r="E83" s="222"/>
      <c r="F83" s="222"/>
      <c r="G83" s="222"/>
      <c r="H83" s="222"/>
      <c r="J83"/>
      <c r="K83"/>
      <c r="L83"/>
      <c r="M83" s="2"/>
    </row>
    <row r="84" spans="1:13" s="8" customFormat="1" ht="12.75" x14ac:dyDescent="0.2">
      <c r="A84" s="321" t="s">
        <v>348</v>
      </c>
      <c r="B84" s="322"/>
      <c r="C84" s="322"/>
      <c r="D84" s="322"/>
      <c r="E84" s="322"/>
      <c r="F84" s="322"/>
      <c r="G84" s="322"/>
      <c r="H84" s="322"/>
      <c r="J84"/>
      <c r="K84"/>
      <c r="L84"/>
      <c r="M84" s="2"/>
    </row>
    <row r="85" spans="1:13" s="8" customFormat="1" ht="12.75" customHeight="1" x14ac:dyDescent="0.2">
      <c r="A85" s="322"/>
      <c r="B85" s="322"/>
      <c r="C85" s="322"/>
      <c r="D85" s="322"/>
      <c r="E85" s="322"/>
      <c r="F85" s="322"/>
      <c r="G85" s="322"/>
      <c r="H85" s="322"/>
      <c r="J85"/>
      <c r="K85"/>
      <c r="L85"/>
      <c r="M85" s="2"/>
    </row>
    <row r="86" spans="1:13" s="8" customFormat="1" ht="12.75" customHeight="1" x14ac:dyDescent="0.2">
      <c r="A86" s="322"/>
      <c r="B86" s="322"/>
      <c r="C86" s="322"/>
      <c r="D86" s="322"/>
      <c r="E86" s="322"/>
      <c r="F86" s="322"/>
      <c r="G86" s="322"/>
      <c r="H86" s="322"/>
      <c r="J86"/>
      <c r="K86"/>
      <c r="L86"/>
      <c r="M86" s="2"/>
    </row>
    <row r="87" spans="1:13" s="8" customFormat="1" ht="12.75" customHeight="1" x14ac:dyDescent="0.2">
      <c r="A87" s="322"/>
      <c r="B87" s="322"/>
      <c r="C87" s="322"/>
      <c r="D87" s="322"/>
      <c r="E87" s="322"/>
      <c r="F87" s="322"/>
      <c r="G87" s="322"/>
      <c r="H87" s="322"/>
      <c r="J87"/>
      <c r="K87"/>
      <c r="L87"/>
      <c r="M87" s="2"/>
    </row>
    <row r="88" spans="1:13" s="8" customFormat="1" ht="12.75" customHeight="1" x14ac:dyDescent="0.2">
      <c r="A88" s="322"/>
      <c r="B88" s="322"/>
      <c r="C88" s="322"/>
      <c r="D88" s="322"/>
      <c r="E88" s="322"/>
      <c r="F88" s="322"/>
      <c r="G88" s="322"/>
      <c r="H88" s="322"/>
      <c r="J88"/>
      <c r="K88"/>
      <c r="L88"/>
      <c r="M88" s="2"/>
    </row>
    <row r="89" spans="1:13" s="8" customFormat="1" ht="12.75" customHeight="1" x14ac:dyDescent="0.2">
      <c r="A89" s="322"/>
      <c r="B89" s="322"/>
      <c r="C89" s="322"/>
      <c r="D89" s="322"/>
      <c r="E89" s="322"/>
      <c r="F89" s="322"/>
      <c r="G89" s="322"/>
      <c r="H89" s="322"/>
      <c r="J89"/>
      <c r="K89"/>
      <c r="L89"/>
      <c r="M89" s="2"/>
    </row>
    <row r="90" spans="1:13" s="8" customFormat="1" ht="12.75" customHeight="1" x14ac:dyDescent="0.2">
      <c r="A90" s="322"/>
      <c r="B90" s="322"/>
      <c r="C90" s="322"/>
      <c r="D90" s="322"/>
      <c r="E90" s="322"/>
      <c r="F90" s="322"/>
      <c r="G90" s="322"/>
      <c r="H90" s="322"/>
      <c r="J90"/>
      <c r="K90"/>
      <c r="L90"/>
      <c r="M90" s="2"/>
    </row>
    <row r="91" spans="1:13" s="8" customFormat="1" ht="12.75" x14ac:dyDescent="0.2">
      <c r="A91" s="322"/>
      <c r="B91" s="322"/>
      <c r="C91" s="322"/>
      <c r="D91" s="322"/>
      <c r="E91" s="322"/>
      <c r="F91" s="322"/>
      <c r="G91" s="322"/>
      <c r="H91" s="322"/>
      <c r="J91"/>
      <c r="K91"/>
      <c r="L91"/>
      <c r="M91" s="2"/>
    </row>
    <row r="92" spans="1:13" s="8" customFormat="1" ht="15" x14ac:dyDescent="0.2">
      <c r="A92" s="115"/>
      <c r="B92" s="115"/>
      <c r="C92" s="67"/>
      <c r="D92" s="2"/>
      <c r="E92" s="2"/>
      <c r="F92"/>
      <c r="G92" s="43"/>
      <c r="H92" s="43"/>
      <c r="J92"/>
      <c r="K92"/>
      <c r="L92"/>
      <c r="M92" s="2"/>
    </row>
    <row r="93" spans="1:13" s="8" customFormat="1" ht="15" x14ac:dyDescent="0.2">
      <c r="A93" s="115"/>
      <c r="B93" s="115"/>
      <c r="C93" s="67"/>
      <c r="D93" s="2"/>
      <c r="E93" s="2"/>
      <c r="F93"/>
      <c r="G93" s="43"/>
      <c r="H93" s="43"/>
      <c r="J93"/>
      <c r="K93"/>
      <c r="L93"/>
      <c r="M93" s="2"/>
    </row>
    <row r="94" spans="1:13" s="8" customFormat="1" x14ac:dyDescent="0.25">
      <c r="A94" s="115"/>
      <c r="B94" s="115"/>
      <c r="C94" s="317" t="s">
        <v>199</v>
      </c>
      <c r="D94" s="317"/>
      <c r="E94" s="317"/>
      <c r="F94" s="317"/>
      <c r="G94" s="43"/>
      <c r="H94" s="43"/>
      <c r="J94"/>
      <c r="K94"/>
      <c r="L94"/>
      <c r="M94" s="2"/>
    </row>
    <row r="95" spans="1:13" s="8" customFormat="1" x14ac:dyDescent="0.25">
      <c r="A95" s="115"/>
      <c r="B95" s="115"/>
      <c r="C95" s="317" t="s">
        <v>200</v>
      </c>
      <c r="D95" s="317"/>
      <c r="E95" s="317"/>
      <c r="F95" s="317"/>
      <c r="G95" s="43"/>
      <c r="H95" s="43"/>
      <c r="J95"/>
      <c r="K95"/>
      <c r="L95"/>
      <c r="M95" s="2"/>
    </row>
    <row r="96" spans="1:13" s="8" customFormat="1" ht="15" x14ac:dyDescent="0.2">
      <c r="A96" s="115"/>
      <c r="B96" s="115"/>
      <c r="C96" s="318" t="s">
        <v>201</v>
      </c>
      <c r="D96" s="318"/>
      <c r="E96" s="318"/>
      <c r="F96" s="318"/>
      <c r="G96" s="43"/>
      <c r="H96" s="43"/>
      <c r="J96"/>
      <c r="K96"/>
      <c r="L96"/>
      <c r="M96" s="2"/>
    </row>
    <row r="97" spans="1:13" s="8" customFormat="1" ht="15" x14ac:dyDescent="0.2">
      <c r="A97" s="115"/>
      <c r="B97" s="115"/>
      <c r="C97" s="309"/>
      <c r="D97" s="310"/>
      <c r="E97" s="310"/>
      <c r="F97" s="310"/>
      <c r="G97" s="43"/>
      <c r="H97" s="43"/>
      <c r="J97"/>
      <c r="K97"/>
      <c r="L97"/>
      <c r="M97" s="2"/>
    </row>
    <row r="98" spans="1:13" s="8" customFormat="1" x14ac:dyDescent="0.25">
      <c r="A98" s="115"/>
      <c r="B98" s="115"/>
      <c r="C98" s="319" t="s">
        <v>136</v>
      </c>
      <c r="D98" s="320"/>
      <c r="E98" s="320"/>
      <c r="F98" s="320"/>
      <c r="G98" s="43"/>
      <c r="H98" s="43"/>
      <c r="J98"/>
      <c r="K98"/>
      <c r="L98"/>
      <c r="M98" s="2"/>
    </row>
  </sheetData>
  <mergeCells count="9">
    <mergeCell ref="C95:F95"/>
    <mergeCell ref="C96:F96"/>
    <mergeCell ref="C98:F98"/>
    <mergeCell ref="A84:H91"/>
    <mergeCell ref="A1:F1"/>
    <mergeCell ref="A2:G2"/>
    <mergeCell ref="D5:F5"/>
    <mergeCell ref="G5:H5"/>
    <mergeCell ref="C94:F94"/>
  </mergeCells>
  <hyperlinks>
    <hyperlink ref="C96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80" fitToHeight="10" orientation="landscape" r:id="rId2"/>
  <headerFooter differentFirst="1">
    <oddHeader xml:space="preserve">&amp;C          
</oddHeader>
    <oddFooter>&amp;CStránka &amp;P</oddFooter>
    <firstHeader xml:space="preserve">&amp;LPříloha č. 1 k bodu 12 16. zasedání ZMČ Praha Kunratice dne 7.12.2016
</firstHeader>
    <firstFooter>&amp;CStránka 1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6"/>
  <sheetViews>
    <sheetView tabSelected="1" view="pageLayout" topLeftCell="A358" zoomScaleNormal="100" workbookViewId="0">
      <selection activeCell="G355" sqref="G355"/>
    </sheetView>
  </sheetViews>
  <sheetFormatPr defaultRowHeight="15" x14ac:dyDescent="0.2"/>
  <cols>
    <col min="1" max="1" width="7.7109375" style="115" customWidth="1"/>
    <col min="2" max="2" width="7.140625" style="115" customWidth="1"/>
    <col min="3" max="3" width="71.5703125" style="67" customWidth="1"/>
    <col min="4" max="5" width="13.28515625" style="61" customWidth="1"/>
    <col min="6" max="6" width="17.7109375" style="43" customWidth="1"/>
    <col min="7" max="7" width="15.28515625" style="248" customWidth="1"/>
    <col min="8" max="8" width="15" style="43" customWidth="1"/>
    <col min="9" max="9" width="20.42578125" style="12" customWidth="1"/>
    <col min="10" max="10" width="16.140625" style="13" customWidth="1"/>
    <col min="11" max="11" width="11.85546875" style="2" bestFit="1" customWidth="1"/>
    <col min="12" max="13" width="11.7109375" style="2" bestFit="1" customWidth="1"/>
    <col min="14" max="14" width="9.140625" style="2"/>
  </cols>
  <sheetData>
    <row r="1" spans="1:14" ht="15.75" x14ac:dyDescent="0.25">
      <c r="A1" s="327" t="s">
        <v>122</v>
      </c>
      <c r="B1" s="327"/>
      <c r="C1" s="327"/>
      <c r="D1" s="327"/>
      <c r="E1" s="327"/>
      <c r="F1" s="327"/>
      <c r="G1" s="240"/>
      <c r="H1" s="140"/>
    </row>
    <row r="2" spans="1:14" ht="15.75" x14ac:dyDescent="0.25">
      <c r="A2" s="328" t="s">
        <v>194</v>
      </c>
      <c r="B2" s="328"/>
      <c r="C2" s="328"/>
      <c r="D2" s="328"/>
      <c r="E2" s="328"/>
      <c r="F2" s="328"/>
      <c r="G2" s="328"/>
      <c r="H2" s="329"/>
    </row>
    <row r="3" spans="1:14" x14ac:dyDescent="0.2">
      <c r="A3" s="141"/>
      <c r="B3" s="141"/>
      <c r="C3" s="142"/>
      <c r="D3" s="143"/>
      <c r="E3" s="143"/>
      <c r="F3" s="144"/>
      <c r="G3" s="241"/>
      <c r="H3" s="140"/>
    </row>
    <row r="4" spans="1:14" ht="15.75" x14ac:dyDescent="0.25">
      <c r="A4" s="92"/>
      <c r="B4" s="92"/>
      <c r="C4" s="145"/>
      <c r="D4" s="330" t="s">
        <v>202</v>
      </c>
      <c r="E4" s="330"/>
      <c r="F4" s="330"/>
      <c r="G4" s="331" t="s">
        <v>203</v>
      </c>
      <c r="H4" s="332"/>
    </row>
    <row r="5" spans="1:14" ht="15.75" thickBot="1" x14ac:dyDescent="0.25">
      <c r="A5" s="146"/>
      <c r="B5" s="146"/>
      <c r="C5" s="93"/>
      <c r="D5" s="147"/>
      <c r="E5" s="148"/>
      <c r="F5" s="149"/>
      <c r="G5" s="242"/>
      <c r="H5" s="150"/>
    </row>
    <row r="6" spans="1:14" s="1" customFormat="1" ht="15.75" x14ac:dyDescent="0.25">
      <c r="A6" s="94" t="s">
        <v>1</v>
      </c>
      <c r="B6" s="95" t="s">
        <v>2</v>
      </c>
      <c r="C6" s="96" t="s">
        <v>45</v>
      </c>
      <c r="D6" s="151" t="s">
        <v>46</v>
      </c>
      <c r="E6" s="152" t="s">
        <v>80</v>
      </c>
      <c r="F6" s="153" t="s">
        <v>309</v>
      </c>
      <c r="G6" s="71" t="s">
        <v>192</v>
      </c>
      <c r="H6" s="154" t="s">
        <v>193</v>
      </c>
      <c r="I6" s="286"/>
      <c r="J6" s="287"/>
      <c r="K6" s="27"/>
      <c r="L6" s="27"/>
      <c r="M6" s="27"/>
      <c r="N6" s="27"/>
    </row>
    <row r="7" spans="1:14" ht="16.5" thickBot="1" x14ac:dyDescent="0.3">
      <c r="A7" s="155"/>
      <c r="B7" s="156"/>
      <c r="C7" s="99" t="s">
        <v>3</v>
      </c>
      <c r="D7" s="157" t="s">
        <v>7</v>
      </c>
      <c r="E7" s="158" t="s">
        <v>7</v>
      </c>
      <c r="F7" s="159" t="s">
        <v>310</v>
      </c>
      <c r="G7" s="73" t="s">
        <v>7</v>
      </c>
      <c r="H7" s="160" t="s">
        <v>7</v>
      </c>
    </row>
    <row r="8" spans="1:14" x14ac:dyDescent="0.2">
      <c r="A8" s="42">
        <v>2212</v>
      </c>
      <c r="B8" s="52">
        <v>5137</v>
      </c>
      <c r="C8" s="45" t="s">
        <v>52</v>
      </c>
      <c r="D8" s="283">
        <v>10</v>
      </c>
      <c r="E8" s="238">
        <v>10</v>
      </c>
      <c r="F8" s="238">
        <v>0</v>
      </c>
      <c r="G8" s="259">
        <v>10</v>
      </c>
      <c r="H8" s="161"/>
    </row>
    <row r="9" spans="1:14" x14ac:dyDescent="0.2">
      <c r="A9" s="42">
        <v>2212</v>
      </c>
      <c r="B9" s="52">
        <v>5139</v>
      </c>
      <c r="C9" s="45" t="s">
        <v>8</v>
      </c>
      <c r="D9" s="48">
        <v>10</v>
      </c>
      <c r="E9" s="162">
        <v>10</v>
      </c>
      <c r="F9" s="162">
        <v>4579</v>
      </c>
      <c r="G9" s="260">
        <v>10</v>
      </c>
      <c r="H9" s="132"/>
    </row>
    <row r="10" spans="1:14" x14ac:dyDescent="0.2">
      <c r="A10" s="42">
        <v>2212</v>
      </c>
      <c r="B10" s="52">
        <v>5156</v>
      </c>
      <c r="C10" s="45" t="s">
        <v>29</v>
      </c>
      <c r="D10" s="48">
        <v>7</v>
      </c>
      <c r="E10" s="162">
        <v>7</v>
      </c>
      <c r="F10" s="162">
        <v>2826.27</v>
      </c>
      <c r="G10" s="260">
        <v>7</v>
      </c>
      <c r="H10" s="132"/>
    </row>
    <row r="11" spans="1:14" x14ac:dyDescent="0.2">
      <c r="A11" s="42">
        <v>2212</v>
      </c>
      <c r="B11" s="52">
        <v>5169</v>
      </c>
      <c r="C11" s="45" t="s">
        <v>204</v>
      </c>
      <c r="D11" s="48">
        <v>1000</v>
      </c>
      <c r="E11" s="162">
        <v>1000</v>
      </c>
      <c r="F11" s="162">
        <v>1000000</v>
      </c>
      <c r="G11" s="77">
        <v>1000</v>
      </c>
      <c r="H11" s="132"/>
    </row>
    <row r="12" spans="1:14" ht="60" x14ac:dyDescent="0.2">
      <c r="A12" s="42">
        <v>2212</v>
      </c>
      <c r="B12" s="52">
        <v>5169</v>
      </c>
      <c r="C12" s="45" t="s">
        <v>207</v>
      </c>
      <c r="D12" s="48">
        <v>550</v>
      </c>
      <c r="E12" s="162">
        <v>550</v>
      </c>
      <c r="F12" s="162">
        <v>330110.15000000002</v>
      </c>
      <c r="G12" s="77">
        <v>550</v>
      </c>
      <c r="H12" s="132"/>
    </row>
    <row r="13" spans="1:14" ht="31.5" x14ac:dyDescent="0.25">
      <c r="A13" s="175"/>
      <c r="B13" s="176"/>
      <c r="C13" s="282" t="s">
        <v>208</v>
      </c>
      <c r="D13" s="48"/>
      <c r="E13" s="162"/>
      <c r="F13" s="162"/>
      <c r="G13" s="77"/>
      <c r="H13" s="132"/>
    </row>
    <row r="14" spans="1:14" ht="15.75" x14ac:dyDescent="0.25">
      <c r="A14" s="175"/>
      <c r="B14" s="176"/>
      <c r="C14" s="282" t="s">
        <v>209</v>
      </c>
      <c r="D14" s="48"/>
      <c r="E14" s="162"/>
      <c r="F14" s="162"/>
      <c r="G14" s="77"/>
      <c r="H14" s="132"/>
    </row>
    <row r="15" spans="1:14" x14ac:dyDescent="0.2">
      <c r="A15" s="42">
        <v>2212</v>
      </c>
      <c r="B15" s="52">
        <v>5171</v>
      </c>
      <c r="C15" s="45" t="s">
        <v>205</v>
      </c>
      <c r="D15" s="48">
        <v>1300</v>
      </c>
      <c r="E15" s="162">
        <v>1300</v>
      </c>
      <c r="F15" s="162">
        <v>1301460.32</v>
      </c>
      <c r="G15" s="77">
        <v>700</v>
      </c>
      <c r="H15" s="132"/>
    </row>
    <row r="16" spans="1:14" x14ac:dyDescent="0.2">
      <c r="A16" s="42"/>
      <c r="B16" s="52"/>
      <c r="C16" s="45" t="s">
        <v>210</v>
      </c>
      <c r="D16" s="48">
        <v>300</v>
      </c>
      <c r="E16" s="162">
        <v>300</v>
      </c>
      <c r="F16" s="162">
        <v>176695.5</v>
      </c>
      <c r="G16" s="77">
        <v>300</v>
      </c>
      <c r="H16" s="132"/>
    </row>
    <row r="17" spans="1:14" x14ac:dyDescent="0.2">
      <c r="A17" s="42"/>
      <c r="B17" s="52"/>
      <c r="C17" s="45" t="s">
        <v>173</v>
      </c>
      <c r="D17" s="48">
        <v>170</v>
      </c>
      <c r="E17" s="162">
        <v>170</v>
      </c>
      <c r="F17" s="162">
        <v>69480</v>
      </c>
      <c r="G17" s="77">
        <v>170</v>
      </c>
      <c r="H17" s="132"/>
      <c r="I17" s="13"/>
    </row>
    <row r="18" spans="1:14" ht="31.5" x14ac:dyDescent="0.25">
      <c r="A18" s="175"/>
      <c r="B18" s="176"/>
      <c r="C18" s="282" t="s">
        <v>211</v>
      </c>
      <c r="D18" s="279"/>
      <c r="E18" s="280"/>
      <c r="F18" s="162"/>
      <c r="G18" s="77"/>
      <c r="H18" s="132"/>
      <c r="I18" s="13"/>
    </row>
    <row r="19" spans="1:14" ht="15.75" x14ac:dyDescent="0.25">
      <c r="A19" s="175"/>
      <c r="B19" s="176"/>
      <c r="C19" s="282" t="s">
        <v>212</v>
      </c>
      <c r="D19" s="279"/>
      <c r="E19" s="280"/>
      <c r="F19" s="162"/>
      <c r="G19" s="77"/>
      <c r="H19" s="132"/>
      <c r="I19" s="13"/>
    </row>
    <row r="20" spans="1:14" x14ac:dyDescent="0.2">
      <c r="A20" s="42">
        <v>2212</v>
      </c>
      <c r="B20" s="52">
        <v>5365</v>
      </c>
      <c r="C20" s="45" t="s">
        <v>206</v>
      </c>
      <c r="D20" s="48">
        <v>0</v>
      </c>
      <c r="E20" s="162">
        <v>0</v>
      </c>
      <c r="F20" s="162">
        <v>242</v>
      </c>
      <c r="G20" s="77">
        <v>0</v>
      </c>
      <c r="H20" s="132"/>
      <c r="I20" s="13">
        <f>SUM(G8:G22)</f>
        <v>2747</v>
      </c>
    </row>
    <row r="21" spans="1:14" x14ac:dyDescent="0.2">
      <c r="A21" s="42">
        <v>2212</v>
      </c>
      <c r="B21" s="52">
        <v>5424</v>
      </c>
      <c r="C21" s="45" t="s">
        <v>79</v>
      </c>
      <c r="D21" s="48">
        <v>10</v>
      </c>
      <c r="E21" s="162">
        <v>10</v>
      </c>
      <c r="F21" s="162">
        <v>0</v>
      </c>
      <c r="G21" s="77">
        <v>0</v>
      </c>
      <c r="H21" s="132"/>
    </row>
    <row r="22" spans="1:14" x14ac:dyDescent="0.2">
      <c r="A22" s="42">
        <v>2212</v>
      </c>
      <c r="B22" s="52">
        <v>5499</v>
      </c>
      <c r="C22" s="45" t="s">
        <v>36</v>
      </c>
      <c r="D22" s="48">
        <v>0</v>
      </c>
      <c r="E22" s="162">
        <v>0</v>
      </c>
      <c r="F22" s="162">
        <v>300</v>
      </c>
      <c r="G22" s="77">
        <v>0</v>
      </c>
      <c r="H22" s="132"/>
    </row>
    <row r="23" spans="1:14" x14ac:dyDescent="0.2">
      <c r="A23" s="42">
        <v>2212</v>
      </c>
      <c r="B23" s="52">
        <v>6121</v>
      </c>
      <c r="C23" s="45" t="s">
        <v>213</v>
      </c>
      <c r="D23" s="48">
        <v>0</v>
      </c>
      <c r="E23" s="162">
        <v>2470.6999999999998</v>
      </c>
      <c r="F23" s="162">
        <v>0</v>
      </c>
      <c r="G23" s="77">
        <v>2200</v>
      </c>
      <c r="H23" s="132"/>
      <c r="I23" s="13"/>
    </row>
    <row r="24" spans="1:14" x14ac:dyDescent="0.2">
      <c r="A24" s="42"/>
      <c r="B24" s="52"/>
      <c r="C24" s="45" t="s">
        <v>214</v>
      </c>
      <c r="D24" s="48">
        <v>0</v>
      </c>
      <c r="E24" s="162">
        <v>0</v>
      </c>
      <c r="F24" s="174">
        <v>0</v>
      </c>
      <c r="G24" s="79">
        <v>36400</v>
      </c>
      <c r="H24" s="132"/>
      <c r="I24" s="13"/>
    </row>
    <row r="25" spans="1:14" s="12" customFormat="1" ht="30" x14ac:dyDescent="0.2">
      <c r="A25" s="42">
        <v>2212</v>
      </c>
      <c r="B25" s="52">
        <v>6122</v>
      </c>
      <c r="C25" s="45" t="s">
        <v>224</v>
      </c>
      <c r="D25" s="48">
        <v>0</v>
      </c>
      <c r="E25" s="162">
        <v>0</v>
      </c>
      <c r="F25" s="174">
        <v>0</v>
      </c>
      <c r="G25" s="79">
        <v>62</v>
      </c>
      <c r="H25" s="132"/>
      <c r="I25" s="13">
        <f>SUM(G23:G25)</f>
        <v>38662</v>
      </c>
      <c r="J25" s="13"/>
      <c r="K25" s="13"/>
      <c r="L25" s="13"/>
      <c r="M25" s="13"/>
      <c r="N25" s="13"/>
    </row>
    <row r="26" spans="1:14" ht="15.75" x14ac:dyDescent="0.25">
      <c r="A26" s="164">
        <v>2212</v>
      </c>
      <c r="B26" s="51"/>
      <c r="C26" s="209" t="s">
        <v>11</v>
      </c>
      <c r="D26" s="210">
        <f>SUM(D8:D25)</f>
        <v>3357</v>
      </c>
      <c r="E26" s="210">
        <f>SUM(E8:E25)</f>
        <v>5827.7</v>
      </c>
      <c r="F26" s="210">
        <f>SUM(F8:F25)</f>
        <v>2885693.24</v>
      </c>
      <c r="G26" s="268">
        <f>SUM(G8:G25)</f>
        <v>41409</v>
      </c>
      <c r="H26" s="121">
        <f>G26</f>
        <v>41409</v>
      </c>
    </row>
    <row r="27" spans="1:14" x14ac:dyDescent="0.2">
      <c r="A27" s="42"/>
      <c r="B27" s="52"/>
      <c r="C27" s="45"/>
      <c r="D27" s="48"/>
      <c r="E27" s="162"/>
      <c r="F27" s="163"/>
      <c r="G27" s="235"/>
      <c r="H27" s="132"/>
    </row>
    <row r="28" spans="1:14" x14ac:dyDescent="0.2">
      <c r="A28" s="41">
        <v>2310</v>
      </c>
      <c r="B28" s="50">
        <v>5171</v>
      </c>
      <c r="C28" s="90" t="s">
        <v>10</v>
      </c>
      <c r="D28" s="47">
        <v>50</v>
      </c>
      <c r="E28" s="47">
        <v>50</v>
      </c>
      <c r="F28" s="132">
        <v>0</v>
      </c>
      <c r="G28" s="53">
        <v>50</v>
      </c>
      <c r="H28" s="132"/>
    </row>
    <row r="29" spans="1:14" ht="15.75" x14ac:dyDescent="0.25">
      <c r="A29" s="168">
        <v>2310</v>
      </c>
      <c r="B29" s="169"/>
      <c r="C29" s="170" t="s">
        <v>12</v>
      </c>
      <c r="D29" s="171">
        <f>SUM(D28:D28)</f>
        <v>50</v>
      </c>
      <c r="E29" s="167">
        <f>SUM(E28:E28)</f>
        <v>50</v>
      </c>
      <c r="F29" s="166">
        <f>SUM(F28:F28)</f>
        <v>0</v>
      </c>
      <c r="G29" s="58">
        <f>SUM(G28)</f>
        <v>50</v>
      </c>
      <c r="H29" s="166">
        <f>G29</f>
        <v>50</v>
      </c>
    </row>
    <row r="30" spans="1:14" x14ac:dyDescent="0.2">
      <c r="A30" s="41"/>
      <c r="B30" s="50"/>
      <c r="C30" s="90"/>
      <c r="D30" s="47"/>
      <c r="E30" s="47"/>
      <c r="F30" s="53"/>
      <c r="G30" s="139"/>
      <c r="H30" s="132"/>
    </row>
    <row r="31" spans="1:14" x14ac:dyDescent="0.2">
      <c r="A31" s="41">
        <v>2321</v>
      </c>
      <c r="B31" s="65">
        <v>5139</v>
      </c>
      <c r="C31" s="44" t="s">
        <v>8</v>
      </c>
      <c r="D31" s="47">
        <v>10</v>
      </c>
      <c r="E31" s="236">
        <v>10</v>
      </c>
      <c r="F31" s="236">
        <v>0</v>
      </c>
      <c r="G31" s="77">
        <v>10</v>
      </c>
      <c r="H31" s="132"/>
    </row>
    <row r="32" spans="1:14" x14ac:dyDescent="0.2">
      <c r="A32" s="42">
        <v>2321</v>
      </c>
      <c r="B32" s="52">
        <v>5169</v>
      </c>
      <c r="C32" s="45" t="s">
        <v>125</v>
      </c>
      <c r="D32" s="48">
        <v>5</v>
      </c>
      <c r="E32" s="162">
        <v>5</v>
      </c>
      <c r="F32" s="162">
        <v>165</v>
      </c>
      <c r="G32" s="77">
        <v>5</v>
      </c>
      <c r="H32" s="132"/>
    </row>
    <row r="33" spans="1:8" x14ac:dyDescent="0.2">
      <c r="A33" s="42">
        <v>2321</v>
      </c>
      <c r="B33" s="52">
        <v>5169</v>
      </c>
      <c r="C33" s="45" t="s">
        <v>187</v>
      </c>
      <c r="D33" s="48">
        <v>150</v>
      </c>
      <c r="E33" s="162">
        <v>150</v>
      </c>
      <c r="F33" s="162">
        <v>0</v>
      </c>
      <c r="G33" s="77">
        <v>120</v>
      </c>
      <c r="H33" s="132"/>
    </row>
    <row r="34" spans="1:8" ht="30" x14ac:dyDescent="0.2">
      <c r="A34" s="42">
        <v>2321</v>
      </c>
      <c r="B34" s="52">
        <v>5169</v>
      </c>
      <c r="C34" s="45" t="s">
        <v>215</v>
      </c>
      <c r="D34" s="48">
        <v>0</v>
      </c>
      <c r="E34" s="162">
        <v>55.7</v>
      </c>
      <c r="F34" s="162">
        <v>55660</v>
      </c>
      <c r="G34" s="77">
        <v>0</v>
      </c>
      <c r="H34" s="132"/>
    </row>
    <row r="35" spans="1:8" x14ac:dyDescent="0.2">
      <c r="A35" s="42">
        <v>2321</v>
      </c>
      <c r="B35" s="52">
        <v>5171</v>
      </c>
      <c r="C35" s="45" t="s">
        <v>186</v>
      </c>
      <c r="D35" s="48">
        <v>70</v>
      </c>
      <c r="E35" s="162">
        <v>70</v>
      </c>
      <c r="F35" s="162">
        <v>0</v>
      </c>
      <c r="G35" s="77">
        <v>70</v>
      </c>
      <c r="H35" s="132"/>
    </row>
    <row r="36" spans="1:8" ht="30" x14ac:dyDescent="0.2">
      <c r="A36" s="42">
        <v>2321</v>
      </c>
      <c r="B36" s="52">
        <v>5171</v>
      </c>
      <c r="C36" s="45" t="s">
        <v>178</v>
      </c>
      <c r="D36" s="48">
        <v>20</v>
      </c>
      <c r="E36" s="162">
        <v>20</v>
      </c>
      <c r="F36" s="162">
        <v>0</v>
      </c>
      <c r="G36" s="77">
        <v>0</v>
      </c>
      <c r="H36" s="132"/>
    </row>
    <row r="37" spans="1:8" ht="30" x14ac:dyDescent="0.2">
      <c r="A37" s="42">
        <v>2321</v>
      </c>
      <c r="B37" s="52">
        <v>5171</v>
      </c>
      <c r="C37" s="45" t="s">
        <v>217</v>
      </c>
      <c r="D37" s="48">
        <v>1415</v>
      </c>
      <c r="E37" s="162">
        <v>305</v>
      </c>
      <c r="F37" s="162">
        <v>0</v>
      </c>
      <c r="G37" s="77">
        <v>0</v>
      </c>
      <c r="H37" s="132"/>
    </row>
    <row r="38" spans="1:8" ht="30" x14ac:dyDescent="0.2">
      <c r="A38" s="42">
        <v>2321</v>
      </c>
      <c r="B38" s="52">
        <v>5171</v>
      </c>
      <c r="C38" s="45" t="s">
        <v>216</v>
      </c>
      <c r="D38" s="48">
        <v>1400</v>
      </c>
      <c r="E38" s="162">
        <v>632.79999999999995</v>
      </c>
      <c r="F38" s="162">
        <v>632837.9</v>
      </c>
      <c r="G38" s="77">
        <v>0</v>
      </c>
      <c r="H38" s="132"/>
    </row>
    <row r="39" spans="1:8" ht="30" x14ac:dyDescent="0.2">
      <c r="A39" s="42"/>
      <c r="B39" s="52"/>
      <c r="C39" s="45" t="s">
        <v>225</v>
      </c>
      <c r="D39" s="48"/>
      <c r="E39" s="162"/>
      <c r="F39" s="162"/>
      <c r="G39" s="77"/>
      <c r="H39" s="132"/>
    </row>
    <row r="40" spans="1:8" x14ac:dyDescent="0.2">
      <c r="A40" s="42">
        <v>2321</v>
      </c>
      <c r="B40" s="52">
        <v>5365</v>
      </c>
      <c r="C40" s="45" t="s">
        <v>218</v>
      </c>
      <c r="D40" s="48">
        <v>0</v>
      </c>
      <c r="E40" s="162">
        <v>0</v>
      </c>
      <c r="F40" s="162">
        <v>61</v>
      </c>
      <c r="G40" s="77">
        <v>0</v>
      </c>
      <c r="H40" s="132"/>
    </row>
    <row r="41" spans="1:8" x14ac:dyDescent="0.2">
      <c r="A41" s="42">
        <v>2321</v>
      </c>
      <c r="B41" s="52">
        <v>6121</v>
      </c>
      <c r="C41" s="45" t="s">
        <v>219</v>
      </c>
      <c r="D41" s="48">
        <v>0</v>
      </c>
      <c r="E41" s="162">
        <v>100</v>
      </c>
      <c r="F41" s="162">
        <v>16203.6</v>
      </c>
      <c r="G41" s="77">
        <v>0</v>
      </c>
      <c r="H41" s="132"/>
    </row>
    <row r="42" spans="1:8" ht="30" x14ac:dyDescent="0.2">
      <c r="A42" s="42">
        <v>2321</v>
      </c>
      <c r="B42" s="52">
        <v>6121</v>
      </c>
      <c r="C42" s="45" t="s">
        <v>220</v>
      </c>
      <c r="D42" s="48">
        <v>0</v>
      </c>
      <c r="E42" s="162">
        <v>711.5</v>
      </c>
      <c r="F42" s="162">
        <v>711500</v>
      </c>
      <c r="G42" s="77">
        <v>0</v>
      </c>
      <c r="H42" s="132"/>
    </row>
    <row r="43" spans="1:8" x14ac:dyDescent="0.2">
      <c r="A43" s="42">
        <v>2321</v>
      </c>
      <c r="B43" s="52">
        <v>6121</v>
      </c>
      <c r="C43" s="45" t="s">
        <v>221</v>
      </c>
      <c r="D43" s="48">
        <v>0</v>
      </c>
      <c r="E43" s="162">
        <v>2600</v>
      </c>
      <c r="F43" s="162">
        <v>2600000</v>
      </c>
      <c r="G43" s="77">
        <v>0</v>
      </c>
      <c r="H43" s="132"/>
    </row>
    <row r="44" spans="1:8" ht="30" x14ac:dyDescent="0.2">
      <c r="A44" s="42"/>
      <c r="B44" s="52"/>
      <c r="C44" s="45" t="s">
        <v>349</v>
      </c>
      <c r="D44" s="48"/>
      <c r="E44" s="162"/>
      <c r="F44" s="162"/>
      <c r="G44" s="77"/>
      <c r="H44" s="132"/>
    </row>
    <row r="45" spans="1:8" ht="15.75" x14ac:dyDescent="0.25">
      <c r="A45" s="168">
        <v>2321</v>
      </c>
      <c r="B45" s="169"/>
      <c r="C45" s="170" t="s">
        <v>13</v>
      </c>
      <c r="D45" s="171">
        <f>SUM(D31:D44)</f>
        <v>3070</v>
      </c>
      <c r="E45" s="171">
        <f>SUM(E31:E44)</f>
        <v>4660</v>
      </c>
      <c r="F45" s="179">
        <f>SUM(F31:F44)</f>
        <v>4016427.5</v>
      </c>
      <c r="G45" s="258">
        <f>SUM(G31:G44)</f>
        <v>205</v>
      </c>
      <c r="H45" s="166">
        <f>G45</f>
        <v>205</v>
      </c>
    </row>
    <row r="46" spans="1:8" x14ac:dyDescent="0.2">
      <c r="A46" s="41"/>
      <c r="B46" s="50"/>
      <c r="C46" s="90"/>
      <c r="D46" s="47"/>
      <c r="E46" s="47"/>
      <c r="F46" s="53"/>
      <c r="G46" s="139"/>
      <c r="H46" s="132"/>
    </row>
    <row r="47" spans="1:8" x14ac:dyDescent="0.2">
      <c r="A47" s="41">
        <v>2334</v>
      </c>
      <c r="B47" s="65">
        <v>5139</v>
      </c>
      <c r="C47" s="172" t="s">
        <v>8</v>
      </c>
      <c r="D47" s="236">
        <v>2</v>
      </c>
      <c r="E47" s="236">
        <v>2</v>
      </c>
      <c r="F47" s="173">
        <v>0</v>
      </c>
      <c r="G47" s="77">
        <v>5</v>
      </c>
      <c r="H47" s="132"/>
    </row>
    <row r="48" spans="1:8" ht="30" x14ac:dyDescent="0.2">
      <c r="A48" s="42">
        <v>2334</v>
      </c>
      <c r="B48" s="52">
        <v>5154</v>
      </c>
      <c r="C48" s="118" t="s">
        <v>222</v>
      </c>
      <c r="D48" s="162">
        <v>0</v>
      </c>
      <c r="E48" s="162">
        <v>0</v>
      </c>
      <c r="F48" s="174">
        <v>0</v>
      </c>
      <c r="G48" s="77">
        <v>5</v>
      </c>
      <c r="H48" s="132"/>
    </row>
    <row r="49" spans="1:14" x14ac:dyDescent="0.2">
      <c r="A49" s="42">
        <v>2334</v>
      </c>
      <c r="B49" s="52">
        <v>5169</v>
      </c>
      <c r="C49" s="118" t="s">
        <v>223</v>
      </c>
      <c r="D49" s="162">
        <v>0</v>
      </c>
      <c r="E49" s="162">
        <v>0</v>
      </c>
      <c r="F49" s="174">
        <v>0</v>
      </c>
      <c r="G49" s="77">
        <v>5</v>
      </c>
      <c r="H49" s="132"/>
    </row>
    <row r="50" spans="1:14" x14ac:dyDescent="0.2">
      <c r="A50" s="42">
        <v>2334</v>
      </c>
      <c r="B50" s="52">
        <v>5171</v>
      </c>
      <c r="C50" s="118" t="s">
        <v>119</v>
      </c>
      <c r="D50" s="162">
        <v>15</v>
      </c>
      <c r="E50" s="162">
        <v>15</v>
      </c>
      <c r="F50" s="174">
        <v>1211</v>
      </c>
      <c r="G50" s="77">
        <v>15</v>
      </c>
      <c r="H50" s="132"/>
      <c r="K50" s="29"/>
    </row>
    <row r="51" spans="1:14" ht="30" x14ac:dyDescent="0.2">
      <c r="A51" s="42">
        <v>2334</v>
      </c>
      <c r="B51" s="52">
        <v>5171</v>
      </c>
      <c r="C51" s="118" t="s">
        <v>311</v>
      </c>
      <c r="D51" s="162">
        <v>0</v>
      </c>
      <c r="E51" s="162">
        <v>0</v>
      </c>
      <c r="F51" s="174">
        <v>0</v>
      </c>
      <c r="G51" s="77">
        <v>50</v>
      </c>
      <c r="H51" s="132"/>
      <c r="K51" s="29"/>
    </row>
    <row r="52" spans="1:14" ht="15.75" x14ac:dyDescent="0.25">
      <c r="A52" s="164">
        <v>2334</v>
      </c>
      <c r="B52" s="237"/>
      <c r="C52" s="170" t="s">
        <v>48</v>
      </c>
      <c r="D52" s="210">
        <f>SUM(D47:D51)</f>
        <v>17</v>
      </c>
      <c r="E52" s="210">
        <f>SUM(E47:E51)</f>
        <v>17</v>
      </c>
      <c r="F52" s="49">
        <f>SUM(F47:F51)</f>
        <v>1211</v>
      </c>
      <c r="G52" s="87">
        <f>SUM(G47:G51)</f>
        <v>80</v>
      </c>
      <c r="H52" s="166">
        <f>G52</f>
        <v>80</v>
      </c>
    </row>
    <row r="53" spans="1:14" x14ac:dyDescent="0.2">
      <c r="A53" s="41"/>
      <c r="B53" s="50"/>
      <c r="C53" s="90"/>
      <c r="D53" s="47"/>
      <c r="E53" s="47"/>
      <c r="F53" s="53"/>
      <c r="G53" s="139"/>
      <c r="H53" s="132"/>
    </row>
    <row r="54" spans="1:14" x14ac:dyDescent="0.2">
      <c r="A54" s="41">
        <v>3111</v>
      </c>
      <c r="B54" s="65">
        <v>5169</v>
      </c>
      <c r="C54" s="44" t="s">
        <v>100</v>
      </c>
      <c r="D54" s="47">
        <v>25</v>
      </c>
      <c r="E54" s="236">
        <v>25</v>
      </c>
      <c r="F54" s="236">
        <v>24200</v>
      </c>
      <c r="G54" s="77">
        <v>25</v>
      </c>
      <c r="H54" s="132"/>
    </row>
    <row r="55" spans="1:14" ht="30" x14ac:dyDescent="0.2">
      <c r="A55" s="42">
        <v>3111</v>
      </c>
      <c r="B55" s="52">
        <v>5169</v>
      </c>
      <c r="C55" s="44" t="s">
        <v>226</v>
      </c>
      <c r="D55" s="48">
        <v>0</v>
      </c>
      <c r="E55" s="162">
        <v>0</v>
      </c>
      <c r="F55" s="162">
        <v>0</v>
      </c>
      <c r="G55" s="77">
        <v>60</v>
      </c>
      <c r="H55" s="132"/>
    </row>
    <row r="56" spans="1:14" x14ac:dyDescent="0.2">
      <c r="A56" s="42">
        <v>3111</v>
      </c>
      <c r="B56" s="52">
        <v>5194</v>
      </c>
      <c r="C56" s="45" t="s">
        <v>32</v>
      </c>
      <c r="D56" s="48">
        <v>5</v>
      </c>
      <c r="E56" s="162">
        <v>5</v>
      </c>
      <c r="F56" s="162">
        <v>3900</v>
      </c>
      <c r="G56" s="77">
        <v>5</v>
      </c>
      <c r="H56" s="132"/>
    </row>
    <row r="57" spans="1:14" ht="30" x14ac:dyDescent="0.2">
      <c r="A57" s="42">
        <v>3111</v>
      </c>
      <c r="B57" s="52">
        <v>5331</v>
      </c>
      <c r="C57" s="118" t="s">
        <v>111</v>
      </c>
      <c r="D57" s="48">
        <v>1484</v>
      </c>
      <c r="E57" s="162">
        <v>1484</v>
      </c>
      <c r="F57" s="162">
        <v>1484000</v>
      </c>
      <c r="G57" s="77">
        <v>1484</v>
      </c>
      <c r="H57" s="132"/>
    </row>
    <row r="58" spans="1:14" ht="30" x14ac:dyDescent="0.2">
      <c r="A58" s="42">
        <v>3111</v>
      </c>
      <c r="B58" s="52">
        <v>5336</v>
      </c>
      <c r="C58" s="118" t="s">
        <v>146</v>
      </c>
      <c r="D58" s="48">
        <v>0</v>
      </c>
      <c r="E58" s="162">
        <f>125.3+20.3</f>
        <v>145.6</v>
      </c>
      <c r="F58" s="162">
        <f>125300+20300</f>
        <v>145600</v>
      </c>
      <c r="G58" s="77">
        <v>0</v>
      </c>
      <c r="H58" s="132"/>
    </row>
    <row r="59" spans="1:14" ht="30" x14ac:dyDescent="0.2">
      <c r="A59" s="42">
        <v>3111</v>
      </c>
      <c r="B59" s="52">
        <v>5171</v>
      </c>
      <c r="C59" s="118" t="s">
        <v>344</v>
      </c>
      <c r="D59" s="48">
        <v>0</v>
      </c>
      <c r="E59" s="162">
        <v>0</v>
      </c>
      <c r="F59" s="174">
        <v>0</v>
      </c>
      <c r="G59" s="77">
        <v>1050</v>
      </c>
      <c r="H59" s="132"/>
    </row>
    <row r="60" spans="1:14" ht="15.75" x14ac:dyDescent="0.25">
      <c r="A60" s="168">
        <v>3111</v>
      </c>
      <c r="B60" s="169"/>
      <c r="C60" s="170" t="s">
        <v>123</v>
      </c>
      <c r="D60" s="171">
        <f>SUM(D54:D59)</f>
        <v>1514</v>
      </c>
      <c r="E60" s="171">
        <f>SUM(E54:E59)</f>
        <v>1659.6</v>
      </c>
      <c r="F60" s="58">
        <f>SUM(F54:F59)</f>
        <v>1657700</v>
      </c>
      <c r="G60" s="59">
        <f>SUM(G54:G59)</f>
        <v>2624</v>
      </c>
      <c r="H60" s="166">
        <f>G60</f>
        <v>2624</v>
      </c>
    </row>
    <row r="61" spans="1:14" ht="15.75" x14ac:dyDescent="0.25">
      <c r="A61" s="168"/>
      <c r="B61" s="169"/>
      <c r="C61" s="170"/>
      <c r="D61" s="171"/>
      <c r="E61" s="171"/>
      <c r="F61" s="58"/>
      <c r="G61" s="59"/>
      <c r="H61" s="166"/>
    </row>
    <row r="62" spans="1:14" ht="15.75" x14ac:dyDescent="0.25">
      <c r="A62" s="168"/>
      <c r="B62" s="169"/>
      <c r="C62" s="170" t="s">
        <v>343</v>
      </c>
      <c r="D62" s="171"/>
      <c r="E62" s="171"/>
      <c r="F62" s="58"/>
      <c r="G62" s="243"/>
      <c r="H62" s="166"/>
    </row>
    <row r="63" spans="1:14" s="291" customFormat="1" ht="58.5" customHeight="1" x14ac:dyDescent="0.2">
      <c r="A63" s="41">
        <v>3113</v>
      </c>
      <c r="B63" s="65">
        <v>5137</v>
      </c>
      <c r="C63" s="172" t="s">
        <v>332</v>
      </c>
      <c r="D63" s="47">
        <v>0</v>
      </c>
      <c r="E63" s="236">
        <v>180</v>
      </c>
      <c r="F63" s="173">
        <v>0</v>
      </c>
      <c r="G63" s="77"/>
      <c r="H63" s="132"/>
      <c r="J63" s="292"/>
      <c r="K63" s="292"/>
      <c r="L63" s="292"/>
      <c r="M63" s="292"/>
      <c r="N63" s="292"/>
    </row>
    <row r="64" spans="1:14" s="291" customFormat="1" ht="45" x14ac:dyDescent="0.2">
      <c r="A64" s="41">
        <v>3113</v>
      </c>
      <c r="B64" s="65">
        <v>5137</v>
      </c>
      <c r="C64" s="172" t="s">
        <v>335</v>
      </c>
      <c r="D64" s="47">
        <v>0</v>
      </c>
      <c r="E64" s="236">
        <v>1020</v>
      </c>
      <c r="F64" s="173">
        <v>0</v>
      </c>
      <c r="G64" s="77"/>
      <c r="H64" s="132"/>
      <c r="J64" s="292"/>
      <c r="K64" s="292"/>
      <c r="L64" s="292"/>
      <c r="M64" s="292"/>
      <c r="N64" s="292"/>
    </row>
    <row r="65" spans="1:14" s="291" customFormat="1" ht="60" x14ac:dyDescent="0.2">
      <c r="A65" s="41">
        <v>3113</v>
      </c>
      <c r="B65" s="65">
        <v>5137</v>
      </c>
      <c r="C65" s="172" t="s">
        <v>333</v>
      </c>
      <c r="D65" s="47"/>
      <c r="E65" s="236"/>
      <c r="F65" s="173"/>
      <c r="G65" s="77">
        <v>180</v>
      </c>
      <c r="H65" s="132"/>
      <c r="J65" s="292"/>
      <c r="K65" s="292"/>
      <c r="L65" s="292"/>
      <c r="M65" s="292"/>
      <c r="N65" s="292"/>
    </row>
    <row r="66" spans="1:14" s="291" customFormat="1" ht="60" x14ac:dyDescent="0.2">
      <c r="A66" s="41">
        <v>3113</v>
      </c>
      <c r="B66" s="65">
        <v>5137</v>
      </c>
      <c r="C66" s="172" t="s">
        <v>334</v>
      </c>
      <c r="D66" s="47"/>
      <c r="E66" s="236"/>
      <c r="F66" s="173"/>
      <c r="G66" s="77">
        <v>0</v>
      </c>
      <c r="H66" s="132"/>
      <c r="J66" s="292"/>
      <c r="K66" s="292"/>
      <c r="L66" s="292"/>
      <c r="M66" s="292"/>
      <c r="N66" s="292"/>
    </row>
    <row r="67" spans="1:14" x14ac:dyDescent="0.2">
      <c r="A67" s="41">
        <v>3113</v>
      </c>
      <c r="B67" s="65">
        <v>5169</v>
      </c>
      <c r="C67" s="172" t="s">
        <v>108</v>
      </c>
      <c r="D67" s="47">
        <v>30</v>
      </c>
      <c r="E67" s="236">
        <v>30</v>
      </c>
      <c r="F67" s="236">
        <v>29040</v>
      </c>
      <c r="G67" s="77">
        <v>30</v>
      </c>
      <c r="H67" s="132"/>
      <c r="I67" s="40"/>
    </row>
    <row r="68" spans="1:14" x14ac:dyDescent="0.2">
      <c r="A68" s="42">
        <v>3113</v>
      </c>
      <c r="B68" s="52">
        <v>5194</v>
      </c>
      <c r="C68" s="118" t="s">
        <v>32</v>
      </c>
      <c r="D68" s="48">
        <v>30</v>
      </c>
      <c r="E68" s="162">
        <v>30</v>
      </c>
      <c r="F68" s="162">
        <v>18937</v>
      </c>
      <c r="G68" s="77">
        <v>30</v>
      </c>
      <c r="H68" s="132"/>
      <c r="I68" s="40"/>
    </row>
    <row r="69" spans="1:14" s="13" customFormat="1" ht="30" x14ac:dyDescent="0.2">
      <c r="A69" s="42">
        <v>3113</v>
      </c>
      <c r="B69" s="52">
        <v>5331</v>
      </c>
      <c r="C69" s="118" t="s">
        <v>111</v>
      </c>
      <c r="D69" s="48">
        <v>4420</v>
      </c>
      <c r="E69" s="162">
        <v>4420</v>
      </c>
      <c r="F69" s="162">
        <v>4400000</v>
      </c>
      <c r="G69" s="77">
        <v>4400</v>
      </c>
      <c r="H69" s="132"/>
      <c r="I69" s="40"/>
      <c r="K69" s="2"/>
      <c r="L69" s="2"/>
      <c r="M69" s="2"/>
      <c r="N69" s="2"/>
    </row>
    <row r="70" spans="1:14" s="13" customFormat="1" ht="45" x14ac:dyDescent="0.2">
      <c r="A70" s="42">
        <v>3113</v>
      </c>
      <c r="B70" s="52">
        <v>5331</v>
      </c>
      <c r="C70" s="118" t="s">
        <v>336</v>
      </c>
      <c r="D70" s="48"/>
      <c r="E70" s="162"/>
      <c r="F70" s="162"/>
      <c r="G70" s="77">
        <v>150</v>
      </c>
      <c r="H70" s="132"/>
      <c r="I70" s="40"/>
      <c r="K70" s="2"/>
      <c r="L70" s="2"/>
      <c r="M70" s="2"/>
      <c r="N70" s="2"/>
    </row>
    <row r="71" spans="1:14" s="13" customFormat="1" x14ac:dyDescent="0.2">
      <c r="A71" s="42">
        <v>3113</v>
      </c>
      <c r="B71" s="52">
        <v>5336</v>
      </c>
      <c r="C71" s="118" t="s">
        <v>112</v>
      </c>
      <c r="D71" s="48"/>
      <c r="E71" s="162"/>
      <c r="F71" s="162"/>
      <c r="G71" s="77"/>
      <c r="H71" s="132"/>
      <c r="I71" s="40"/>
      <c r="K71" s="2"/>
      <c r="L71" s="2"/>
      <c r="M71" s="2"/>
      <c r="N71" s="2"/>
    </row>
    <row r="72" spans="1:14" s="13" customFormat="1" x14ac:dyDescent="0.2">
      <c r="A72" s="42"/>
      <c r="B72" s="52"/>
      <c r="C72" s="118" t="s">
        <v>227</v>
      </c>
      <c r="D72" s="48">
        <v>0</v>
      </c>
      <c r="E72" s="162">
        <v>44</v>
      </c>
      <c r="F72" s="162">
        <v>44000</v>
      </c>
      <c r="G72" s="77">
        <v>0</v>
      </c>
      <c r="H72" s="132"/>
      <c r="I72" s="40"/>
      <c r="K72" s="2"/>
      <c r="L72" s="2"/>
      <c r="M72" s="2"/>
      <c r="N72" s="2"/>
    </row>
    <row r="73" spans="1:14" s="13" customFormat="1" x14ac:dyDescent="0.2">
      <c r="A73" s="42"/>
      <c r="B73" s="52"/>
      <c r="C73" s="118" t="s">
        <v>116</v>
      </c>
      <c r="D73" s="48">
        <v>0</v>
      </c>
      <c r="E73" s="162">
        <f>357.7+43.8</f>
        <v>401.5</v>
      </c>
      <c r="F73" s="162">
        <f>357700+43800</f>
        <v>401500</v>
      </c>
      <c r="G73" s="77">
        <v>0</v>
      </c>
      <c r="H73" s="132"/>
      <c r="I73" s="40"/>
      <c r="K73" s="2"/>
      <c r="L73" s="2"/>
      <c r="M73" s="2"/>
      <c r="N73" s="2"/>
    </row>
    <row r="74" spans="1:14" s="13" customFormat="1" x14ac:dyDescent="0.2">
      <c r="A74" s="42"/>
      <c r="B74" s="52"/>
      <c r="C74" s="118" t="s">
        <v>147</v>
      </c>
      <c r="D74" s="48">
        <v>0</v>
      </c>
      <c r="E74" s="162">
        <v>374.1</v>
      </c>
      <c r="F74" s="162">
        <v>374100</v>
      </c>
      <c r="G74" s="77">
        <v>0</v>
      </c>
      <c r="H74" s="132"/>
      <c r="I74" s="40"/>
      <c r="K74" s="2"/>
      <c r="L74" s="2"/>
      <c r="M74" s="2"/>
      <c r="N74" s="2"/>
    </row>
    <row r="75" spans="1:14" s="13" customFormat="1" x14ac:dyDescent="0.2">
      <c r="A75" s="42"/>
      <c r="B75" s="52"/>
      <c r="C75" s="118" t="s">
        <v>301</v>
      </c>
      <c r="D75" s="48">
        <v>0</v>
      </c>
      <c r="E75" s="162">
        <v>1389</v>
      </c>
      <c r="F75" s="162">
        <v>1389000</v>
      </c>
      <c r="G75" s="77">
        <v>0</v>
      </c>
      <c r="H75" s="132"/>
      <c r="I75" s="40"/>
      <c r="K75" s="2"/>
      <c r="L75" s="2"/>
      <c r="M75" s="2"/>
      <c r="N75" s="2"/>
    </row>
    <row r="76" spans="1:14" s="13" customFormat="1" ht="15.75" x14ac:dyDescent="0.25">
      <c r="A76" s="42">
        <v>3113</v>
      </c>
      <c r="B76" s="52">
        <v>6121</v>
      </c>
      <c r="C76" s="282" t="s">
        <v>228</v>
      </c>
      <c r="D76" s="48"/>
      <c r="E76" s="162"/>
      <c r="F76" s="162"/>
      <c r="G76" s="281"/>
      <c r="H76" s="285"/>
      <c r="I76" s="40"/>
      <c r="K76" s="2"/>
      <c r="L76" s="2"/>
      <c r="M76" s="2"/>
      <c r="N76" s="2"/>
    </row>
    <row r="77" spans="1:14" s="13" customFormat="1" ht="15.75" x14ac:dyDescent="0.25">
      <c r="A77" s="42"/>
      <c r="B77" s="52"/>
      <c r="C77" s="282" t="s">
        <v>297</v>
      </c>
      <c r="D77" s="48"/>
      <c r="E77" s="162"/>
      <c r="F77" s="162"/>
      <c r="G77" s="281"/>
      <c r="H77" s="285"/>
      <c r="I77" s="2">
        <f>SUM(G65:G70)</f>
        <v>4790</v>
      </c>
      <c r="K77" s="2"/>
      <c r="L77" s="2"/>
      <c r="M77" s="2"/>
      <c r="N77" s="2"/>
    </row>
    <row r="78" spans="1:14" s="13" customFormat="1" ht="15.75" x14ac:dyDescent="0.25">
      <c r="A78" s="42"/>
      <c r="B78" s="52"/>
      <c r="C78" s="282" t="s">
        <v>294</v>
      </c>
      <c r="D78" s="48"/>
      <c r="E78" s="162"/>
      <c r="F78" s="162"/>
      <c r="G78" s="281"/>
      <c r="H78" s="285"/>
      <c r="I78" s="2"/>
      <c r="K78" s="2"/>
      <c r="L78" s="2"/>
      <c r="M78" s="2"/>
      <c r="N78" s="2"/>
    </row>
    <row r="79" spans="1:14" s="13" customFormat="1" x14ac:dyDescent="0.2">
      <c r="A79" s="42"/>
      <c r="B79" s="52"/>
      <c r="C79" s="45" t="s">
        <v>307</v>
      </c>
      <c r="D79" s="48">
        <v>3000</v>
      </c>
      <c r="E79" s="162">
        <f>5000-4600</f>
        <v>400</v>
      </c>
      <c r="F79" s="162">
        <f>21780+24200</f>
        <v>45980</v>
      </c>
      <c r="G79" s="281"/>
      <c r="H79" s="285"/>
      <c r="I79" s="28"/>
      <c r="K79" s="2"/>
      <c r="L79" s="2"/>
      <c r="M79" s="2"/>
      <c r="N79" s="2"/>
    </row>
    <row r="80" spans="1:14" s="13" customFormat="1" ht="30" x14ac:dyDescent="0.2">
      <c r="A80" s="42"/>
      <c r="B80" s="52"/>
      <c r="C80" s="45" t="s">
        <v>308</v>
      </c>
      <c r="D80" s="48">
        <v>3000</v>
      </c>
      <c r="E80" s="162">
        <f>1000-900</f>
        <v>100</v>
      </c>
      <c r="F80" s="162">
        <v>0</v>
      </c>
      <c r="G80" s="281"/>
      <c r="H80" s="285"/>
      <c r="I80" s="28"/>
      <c r="K80" s="2"/>
      <c r="L80" s="2"/>
      <c r="M80" s="2"/>
      <c r="N80" s="2"/>
    </row>
    <row r="81" spans="1:14" s="13" customFormat="1" ht="15.75" x14ac:dyDescent="0.25">
      <c r="A81" s="42"/>
      <c r="B81" s="52"/>
      <c r="C81" s="282" t="s">
        <v>306</v>
      </c>
      <c r="D81" s="48"/>
      <c r="E81" s="162"/>
      <c r="F81" s="162"/>
      <c r="G81" s="281"/>
      <c r="H81" s="285"/>
      <c r="I81" s="28"/>
      <c r="K81" s="2"/>
      <c r="L81" s="2"/>
      <c r="M81" s="2"/>
      <c r="N81" s="2"/>
    </row>
    <row r="82" spans="1:14" s="13" customFormat="1" ht="30" x14ac:dyDescent="0.2">
      <c r="A82" s="42"/>
      <c r="B82" s="52"/>
      <c r="C82" s="45" t="s">
        <v>229</v>
      </c>
      <c r="D82" s="48">
        <v>0</v>
      </c>
      <c r="E82" s="162">
        <v>83.8</v>
      </c>
      <c r="F82" s="162">
        <v>83778.12</v>
      </c>
      <c r="G82" s="281"/>
      <c r="H82" s="285"/>
      <c r="I82" s="28"/>
      <c r="K82" s="2"/>
      <c r="L82" s="2"/>
      <c r="M82" s="2"/>
      <c r="N82" s="2"/>
    </row>
    <row r="83" spans="1:14" s="13" customFormat="1" ht="30" x14ac:dyDescent="0.2">
      <c r="A83" s="42"/>
      <c r="B83" s="52"/>
      <c r="C83" s="45" t="s">
        <v>331</v>
      </c>
      <c r="D83" s="48">
        <v>0</v>
      </c>
      <c r="E83" s="162">
        <f>16500-16500</f>
        <v>0</v>
      </c>
      <c r="F83" s="162">
        <v>0</v>
      </c>
      <c r="G83" s="281"/>
      <c r="H83" s="285"/>
      <c r="I83" s="40"/>
      <c r="K83" s="2"/>
      <c r="L83" s="2"/>
      <c r="M83" s="2"/>
      <c r="N83" s="2"/>
    </row>
    <row r="84" spans="1:14" s="13" customFormat="1" x14ac:dyDescent="0.2">
      <c r="A84" s="278"/>
      <c r="B84" s="284"/>
      <c r="C84" s="45" t="s">
        <v>292</v>
      </c>
      <c r="D84" s="48">
        <v>0</v>
      </c>
      <c r="E84" s="162">
        <v>5700</v>
      </c>
      <c r="F84" s="162">
        <f>46101+60500+221430+198+199+302.5</f>
        <v>328730.5</v>
      </c>
      <c r="G84" s="281"/>
      <c r="H84" s="285"/>
      <c r="I84" s="40"/>
      <c r="K84" s="2"/>
      <c r="L84" s="2"/>
      <c r="M84" s="2"/>
      <c r="N84" s="2"/>
    </row>
    <row r="85" spans="1:14" s="10" customFormat="1" ht="30" x14ac:dyDescent="0.2">
      <c r="A85" s="278"/>
      <c r="B85" s="284"/>
      <c r="C85" s="45" t="s">
        <v>293</v>
      </c>
      <c r="D85" s="48">
        <v>0</v>
      </c>
      <c r="E85" s="162">
        <v>10800</v>
      </c>
      <c r="F85" s="162">
        <v>5000</v>
      </c>
      <c r="G85" s="281"/>
      <c r="H85" s="285"/>
      <c r="I85" s="40"/>
      <c r="J85" s="13"/>
      <c r="K85" s="8"/>
      <c r="L85" s="8"/>
      <c r="M85" s="8"/>
      <c r="N85" s="8"/>
    </row>
    <row r="86" spans="1:14" s="10" customFormat="1" ht="45" x14ac:dyDescent="0.2">
      <c r="A86" s="278"/>
      <c r="B86" s="284"/>
      <c r="C86" s="45" t="s">
        <v>337</v>
      </c>
      <c r="D86" s="48">
        <v>0</v>
      </c>
      <c r="E86" s="162">
        <v>2423.8000000000002</v>
      </c>
      <c r="F86" s="162">
        <v>0</v>
      </c>
      <c r="G86" s="281"/>
      <c r="H86" s="285"/>
      <c r="I86" s="40"/>
      <c r="J86" s="13"/>
      <c r="K86" s="8"/>
      <c r="L86" s="8"/>
      <c r="M86" s="8"/>
      <c r="N86" s="8"/>
    </row>
    <row r="87" spans="1:14" s="10" customFormat="1" ht="15.75" x14ac:dyDescent="0.25">
      <c r="A87" s="278"/>
      <c r="B87" s="284"/>
      <c r="C87" s="282" t="s">
        <v>295</v>
      </c>
      <c r="D87" s="279"/>
      <c r="E87" s="280"/>
      <c r="F87" s="280"/>
      <c r="G87" s="281"/>
      <c r="H87" s="285"/>
      <c r="I87" s="40"/>
      <c r="J87" s="13"/>
      <c r="K87" s="8"/>
      <c r="L87" s="8"/>
      <c r="M87" s="8"/>
      <c r="N87" s="8"/>
    </row>
    <row r="88" spans="1:14" s="10" customFormat="1" ht="30" x14ac:dyDescent="0.2">
      <c r="A88" s="278"/>
      <c r="B88" s="284"/>
      <c r="C88" s="45" t="s">
        <v>338</v>
      </c>
      <c r="D88" s="48">
        <v>0</v>
      </c>
      <c r="E88" s="162">
        <v>13735.3</v>
      </c>
      <c r="F88" s="162">
        <f>9680+15000+89056+80539.88+13310+1567586.68+1267346.1+8470</f>
        <v>3050988.66</v>
      </c>
      <c r="G88" s="281"/>
      <c r="H88" s="285"/>
      <c r="I88" s="28"/>
      <c r="J88" s="13"/>
      <c r="K88" s="8"/>
      <c r="L88" s="8"/>
      <c r="M88" s="8"/>
      <c r="N88" s="8"/>
    </row>
    <row r="89" spans="1:14" s="10" customFormat="1" ht="15.75" x14ac:dyDescent="0.25">
      <c r="A89" s="42">
        <v>3113</v>
      </c>
      <c r="B89" s="52">
        <v>6121</v>
      </c>
      <c r="C89" s="282" t="s">
        <v>228</v>
      </c>
      <c r="D89" s="48"/>
      <c r="E89" s="162"/>
      <c r="F89" s="162"/>
      <c r="G89" s="281"/>
      <c r="H89" s="285"/>
      <c r="I89" s="28"/>
      <c r="J89" s="13"/>
      <c r="K89" s="8"/>
      <c r="L89" s="8"/>
      <c r="M89" s="8"/>
      <c r="N89" s="8"/>
    </row>
    <row r="90" spans="1:14" s="10" customFormat="1" ht="15.75" x14ac:dyDescent="0.25">
      <c r="A90" s="42"/>
      <c r="B90" s="52"/>
      <c r="C90" s="282" t="s">
        <v>296</v>
      </c>
      <c r="D90" s="279"/>
      <c r="E90" s="280"/>
      <c r="F90" s="280"/>
      <c r="G90" s="281"/>
      <c r="H90" s="285"/>
      <c r="I90" s="40"/>
      <c r="J90" s="13"/>
      <c r="K90" s="8"/>
      <c r="L90" s="8"/>
      <c r="M90" s="8"/>
      <c r="N90" s="8"/>
    </row>
    <row r="91" spans="1:14" s="10" customFormat="1" ht="15.75" x14ac:dyDescent="0.25">
      <c r="A91" s="278"/>
      <c r="B91" s="284"/>
      <c r="C91" s="282" t="s">
        <v>294</v>
      </c>
      <c r="D91" s="279"/>
      <c r="E91" s="280"/>
      <c r="F91" s="280"/>
      <c r="G91" s="281"/>
      <c r="H91" s="285"/>
      <c r="I91" s="40"/>
      <c r="J91" s="13"/>
      <c r="K91" s="8"/>
      <c r="L91" s="8"/>
      <c r="M91" s="8"/>
      <c r="N91" s="8"/>
    </row>
    <row r="92" spans="1:14" s="10" customFormat="1" x14ac:dyDescent="0.2">
      <c r="A92" s="278"/>
      <c r="B92" s="284"/>
      <c r="C92" s="45" t="s">
        <v>312</v>
      </c>
      <c r="D92" s="279"/>
      <c r="E92" s="280"/>
      <c r="F92" s="280"/>
      <c r="G92" s="77">
        <v>1000</v>
      </c>
      <c r="H92" s="285"/>
      <c r="I92" s="40"/>
      <c r="J92" s="13"/>
      <c r="K92" s="8"/>
      <c r="L92" s="8"/>
      <c r="M92" s="8"/>
      <c r="N92" s="8"/>
    </row>
    <row r="93" spans="1:14" s="10" customFormat="1" x14ac:dyDescent="0.2">
      <c r="A93" s="278"/>
      <c r="B93" s="284"/>
      <c r="C93" s="45" t="s">
        <v>305</v>
      </c>
      <c r="D93" s="279"/>
      <c r="E93" s="280"/>
      <c r="F93" s="280"/>
      <c r="G93" s="77">
        <v>5700</v>
      </c>
      <c r="H93" s="285"/>
      <c r="I93" s="40"/>
      <c r="J93" s="13"/>
      <c r="K93" s="8"/>
      <c r="L93" s="8"/>
      <c r="M93" s="8"/>
      <c r="N93" s="8"/>
    </row>
    <row r="94" spans="1:14" s="10" customFormat="1" ht="30" x14ac:dyDescent="0.2">
      <c r="A94" s="278"/>
      <c r="B94" s="284"/>
      <c r="C94" s="45" t="s">
        <v>293</v>
      </c>
      <c r="D94" s="279"/>
      <c r="E94" s="280"/>
      <c r="F94" s="280"/>
      <c r="G94" s="77">
        <v>10800</v>
      </c>
      <c r="H94" s="285"/>
      <c r="I94" s="40"/>
      <c r="J94" s="13"/>
      <c r="K94" s="8"/>
      <c r="L94" s="8"/>
      <c r="M94" s="8"/>
      <c r="N94" s="8"/>
    </row>
    <row r="95" spans="1:14" s="10" customFormat="1" ht="42" customHeight="1" x14ac:dyDescent="0.2">
      <c r="A95" s="278"/>
      <c r="B95" s="284"/>
      <c r="C95" s="45" t="s">
        <v>341</v>
      </c>
      <c r="D95" s="279"/>
      <c r="E95" s="280"/>
      <c r="F95" s="280"/>
      <c r="G95" s="77">
        <v>2423.8000000000002</v>
      </c>
      <c r="H95" s="285"/>
      <c r="I95" s="40"/>
      <c r="J95" s="13"/>
      <c r="K95" s="8"/>
      <c r="L95" s="8"/>
      <c r="M95" s="8"/>
      <c r="N95" s="8"/>
    </row>
    <row r="96" spans="1:14" s="10" customFormat="1" ht="45" x14ac:dyDescent="0.2">
      <c r="A96" s="278"/>
      <c r="B96" s="284"/>
      <c r="C96" s="45" t="s">
        <v>342</v>
      </c>
      <c r="D96" s="279"/>
      <c r="E96" s="280"/>
      <c r="F96" s="280"/>
      <c r="G96" s="77">
        <v>6576.2</v>
      </c>
      <c r="H96" s="285"/>
      <c r="I96" s="40"/>
      <c r="J96" s="13"/>
      <c r="K96" s="8"/>
      <c r="L96" s="8"/>
      <c r="M96" s="8"/>
      <c r="N96" s="8"/>
    </row>
    <row r="97" spans="1:14" s="10" customFormat="1" ht="15.75" x14ac:dyDescent="0.25">
      <c r="A97" s="278"/>
      <c r="B97" s="284"/>
      <c r="C97" s="282" t="s">
        <v>306</v>
      </c>
      <c r="D97" s="279"/>
      <c r="E97" s="280"/>
      <c r="F97" s="280"/>
      <c r="G97" s="77"/>
      <c r="H97" s="285"/>
      <c r="I97" s="40"/>
      <c r="J97" s="13"/>
      <c r="K97" s="8"/>
      <c r="L97" s="8"/>
      <c r="M97" s="8"/>
      <c r="N97" s="8"/>
    </row>
    <row r="98" spans="1:14" s="10" customFormat="1" ht="44.25" customHeight="1" x14ac:dyDescent="0.2">
      <c r="A98" s="278"/>
      <c r="B98" s="284"/>
      <c r="C98" s="45" t="s">
        <v>340</v>
      </c>
      <c r="D98" s="279"/>
      <c r="E98" s="280"/>
      <c r="F98" s="280"/>
      <c r="G98" s="77">
        <v>0</v>
      </c>
      <c r="H98" s="285"/>
      <c r="I98" s="40"/>
      <c r="J98" s="13"/>
      <c r="K98" s="8"/>
      <c r="L98" s="8"/>
      <c r="M98" s="8"/>
      <c r="N98" s="8"/>
    </row>
    <row r="99" spans="1:14" s="10" customFormat="1" ht="15.75" x14ac:dyDescent="0.25">
      <c r="A99" s="278"/>
      <c r="B99" s="284"/>
      <c r="C99" s="282" t="s">
        <v>295</v>
      </c>
      <c r="D99" s="279"/>
      <c r="E99" s="280"/>
      <c r="F99" s="280"/>
      <c r="G99" s="77"/>
      <c r="H99" s="285"/>
      <c r="I99" s="40"/>
      <c r="J99" s="13"/>
      <c r="K99" s="8"/>
      <c r="L99" s="8"/>
      <c r="M99" s="8"/>
      <c r="N99" s="8"/>
    </row>
    <row r="100" spans="1:14" s="10" customFormat="1" ht="46.5" customHeight="1" x14ac:dyDescent="0.2">
      <c r="A100" s="278"/>
      <c r="B100" s="284"/>
      <c r="C100" s="45" t="s">
        <v>339</v>
      </c>
      <c r="D100" s="279"/>
      <c r="E100" s="280"/>
      <c r="F100" s="280"/>
      <c r="G100" s="77">
        <v>0</v>
      </c>
      <c r="H100" s="285"/>
      <c r="I100" s="28">
        <f>SUM(G92:G98)</f>
        <v>26500</v>
      </c>
      <c r="J100" s="13"/>
      <c r="K100" s="8"/>
      <c r="L100" s="8"/>
      <c r="M100" s="8"/>
      <c r="N100" s="8"/>
    </row>
    <row r="101" spans="1:14" s="10" customFormat="1" ht="15.75" x14ac:dyDescent="0.25">
      <c r="A101" s="175">
        <v>3113</v>
      </c>
      <c r="B101" s="176"/>
      <c r="C101" s="177" t="s">
        <v>95</v>
      </c>
      <c r="D101" s="178">
        <f>SUM(D63:D100)</f>
        <v>10480</v>
      </c>
      <c r="E101" s="178">
        <f>SUM(E63:E100)</f>
        <v>41131.5</v>
      </c>
      <c r="F101" s="178">
        <f>SUM(F63:F100)</f>
        <v>10171054.280000001</v>
      </c>
      <c r="G101" s="59">
        <f>SUM(G63:G100)</f>
        <v>31290</v>
      </c>
      <c r="H101" s="166">
        <f>G101</f>
        <v>31290</v>
      </c>
      <c r="I101" s="40"/>
      <c r="J101" s="13"/>
      <c r="K101" s="8"/>
      <c r="L101" s="8"/>
      <c r="M101" s="8"/>
      <c r="N101" s="8"/>
    </row>
    <row r="102" spans="1:14" ht="15.75" x14ac:dyDescent="0.25">
      <c r="A102" s="168"/>
      <c r="B102" s="169"/>
      <c r="C102" s="170"/>
      <c r="D102" s="179"/>
      <c r="E102" s="47"/>
      <c r="F102" s="53"/>
      <c r="G102" s="139"/>
      <c r="H102" s="132"/>
      <c r="I102" s="40"/>
    </row>
    <row r="103" spans="1:14" x14ac:dyDescent="0.2">
      <c r="A103" s="180">
        <v>3314</v>
      </c>
      <c r="B103" s="181">
        <v>5021</v>
      </c>
      <c r="C103" s="239" t="s">
        <v>25</v>
      </c>
      <c r="D103" s="47">
        <v>260</v>
      </c>
      <c r="E103" s="236">
        <v>260</v>
      </c>
      <c r="F103" s="236">
        <v>260000</v>
      </c>
      <c r="G103" s="77">
        <v>260</v>
      </c>
      <c r="H103" s="132"/>
      <c r="I103" s="40"/>
    </row>
    <row r="104" spans="1:14" x14ac:dyDescent="0.2">
      <c r="A104" s="62">
        <v>3314</v>
      </c>
      <c r="B104" s="102">
        <v>5031</v>
      </c>
      <c r="C104" s="66" t="s">
        <v>49</v>
      </c>
      <c r="D104" s="48">
        <v>65</v>
      </c>
      <c r="E104" s="162">
        <v>65</v>
      </c>
      <c r="F104" s="162">
        <v>65000</v>
      </c>
      <c r="G104" s="77">
        <v>65</v>
      </c>
      <c r="H104" s="132"/>
      <c r="I104" s="40"/>
    </row>
    <row r="105" spans="1:14" x14ac:dyDescent="0.2">
      <c r="A105" s="62">
        <v>3314</v>
      </c>
      <c r="B105" s="102">
        <v>5032</v>
      </c>
      <c r="C105" s="66" t="s">
        <v>47</v>
      </c>
      <c r="D105" s="48">
        <v>24</v>
      </c>
      <c r="E105" s="162">
        <v>24</v>
      </c>
      <c r="F105" s="162">
        <v>24000</v>
      </c>
      <c r="G105" s="77">
        <v>24</v>
      </c>
      <c r="H105" s="132"/>
      <c r="I105" s="40"/>
    </row>
    <row r="106" spans="1:14" x14ac:dyDescent="0.2">
      <c r="A106" s="62">
        <v>3314</v>
      </c>
      <c r="B106" s="102">
        <v>5136</v>
      </c>
      <c r="C106" s="66" t="s">
        <v>90</v>
      </c>
      <c r="D106" s="48">
        <v>35</v>
      </c>
      <c r="E106" s="162">
        <v>35</v>
      </c>
      <c r="F106" s="162">
        <v>17627</v>
      </c>
      <c r="G106" s="77">
        <v>35</v>
      </c>
      <c r="H106" s="132"/>
      <c r="I106" s="40"/>
    </row>
    <row r="107" spans="1:14" x14ac:dyDescent="0.2">
      <c r="A107" s="62"/>
      <c r="B107" s="102"/>
      <c r="C107" s="66" t="s">
        <v>91</v>
      </c>
      <c r="D107" s="48">
        <v>0</v>
      </c>
      <c r="E107" s="162">
        <v>13</v>
      </c>
      <c r="F107" s="162">
        <v>13000</v>
      </c>
      <c r="G107" s="77">
        <v>0</v>
      </c>
      <c r="H107" s="132"/>
      <c r="I107" s="40"/>
    </row>
    <row r="108" spans="1:14" x14ac:dyDescent="0.2">
      <c r="A108" s="62">
        <v>3314</v>
      </c>
      <c r="B108" s="102">
        <v>5137</v>
      </c>
      <c r="C108" s="66" t="s">
        <v>51</v>
      </c>
      <c r="D108" s="48">
        <v>6</v>
      </c>
      <c r="E108" s="162">
        <v>6</v>
      </c>
      <c r="F108" s="162">
        <v>0</v>
      </c>
      <c r="G108" s="77">
        <v>6</v>
      </c>
      <c r="H108" s="132"/>
      <c r="I108" s="40"/>
    </row>
    <row r="109" spans="1:14" x14ac:dyDescent="0.2">
      <c r="A109" s="42">
        <v>3314</v>
      </c>
      <c r="B109" s="52">
        <v>5139</v>
      </c>
      <c r="C109" s="45" t="s">
        <v>8</v>
      </c>
      <c r="D109" s="48">
        <v>5</v>
      </c>
      <c r="E109" s="162">
        <v>5</v>
      </c>
      <c r="F109" s="162">
        <v>835</v>
      </c>
      <c r="G109" s="77">
        <v>5</v>
      </c>
      <c r="H109" s="132"/>
      <c r="I109" s="40"/>
    </row>
    <row r="110" spans="1:14" x14ac:dyDescent="0.2">
      <c r="A110" s="42">
        <v>3314</v>
      </c>
      <c r="B110" s="52">
        <v>5151</v>
      </c>
      <c r="C110" s="45" t="s">
        <v>15</v>
      </c>
      <c r="D110" s="48">
        <v>22</v>
      </c>
      <c r="E110" s="162">
        <v>22</v>
      </c>
      <c r="F110" s="162">
        <v>5832</v>
      </c>
      <c r="G110" s="77">
        <v>12</v>
      </c>
      <c r="H110" s="132"/>
      <c r="I110" s="40"/>
    </row>
    <row r="111" spans="1:14" x14ac:dyDescent="0.2">
      <c r="A111" s="42">
        <v>3314</v>
      </c>
      <c r="B111" s="52">
        <v>5153</v>
      </c>
      <c r="C111" s="45" t="s">
        <v>16</v>
      </c>
      <c r="D111" s="48">
        <v>105</v>
      </c>
      <c r="E111" s="162">
        <v>105</v>
      </c>
      <c r="F111" s="162">
        <v>95000</v>
      </c>
      <c r="G111" s="77">
        <v>105</v>
      </c>
      <c r="H111" s="132"/>
      <c r="I111" s="40"/>
    </row>
    <row r="112" spans="1:14" x14ac:dyDescent="0.2">
      <c r="A112" s="42">
        <v>3314</v>
      </c>
      <c r="B112" s="52">
        <v>5154</v>
      </c>
      <c r="C112" s="45" t="s">
        <v>17</v>
      </c>
      <c r="D112" s="48">
        <v>40</v>
      </c>
      <c r="E112" s="162">
        <v>40</v>
      </c>
      <c r="F112" s="162">
        <v>30000</v>
      </c>
      <c r="G112" s="77">
        <v>40</v>
      </c>
      <c r="H112" s="132"/>
      <c r="I112" s="40"/>
    </row>
    <row r="113" spans="1:14" x14ac:dyDescent="0.2">
      <c r="A113" s="42">
        <v>3314</v>
      </c>
      <c r="B113" s="52">
        <v>5162</v>
      </c>
      <c r="C113" s="45" t="s">
        <v>19</v>
      </c>
      <c r="D113" s="48">
        <v>14</v>
      </c>
      <c r="E113" s="162">
        <v>14</v>
      </c>
      <c r="F113" s="162">
        <v>11908.66</v>
      </c>
      <c r="G113" s="77">
        <v>14</v>
      </c>
      <c r="H113" s="132"/>
      <c r="I113" s="40"/>
    </row>
    <row r="114" spans="1:14" x14ac:dyDescent="0.2">
      <c r="A114" s="42">
        <v>3314</v>
      </c>
      <c r="B114" s="52">
        <v>5168</v>
      </c>
      <c r="C114" s="45" t="s">
        <v>132</v>
      </c>
      <c r="D114" s="48">
        <v>23</v>
      </c>
      <c r="E114" s="162">
        <v>23</v>
      </c>
      <c r="F114" s="162">
        <f>11250+1250</f>
        <v>12500</v>
      </c>
      <c r="G114" s="77">
        <v>23</v>
      </c>
      <c r="H114" s="132"/>
      <c r="I114" s="40"/>
    </row>
    <row r="115" spans="1:14" x14ac:dyDescent="0.2">
      <c r="A115" s="42">
        <v>3314</v>
      </c>
      <c r="B115" s="52">
        <v>5169</v>
      </c>
      <c r="C115" s="45" t="s">
        <v>231</v>
      </c>
      <c r="D115" s="48">
        <v>25</v>
      </c>
      <c r="E115" s="162">
        <v>25</v>
      </c>
      <c r="F115" s="162">
        <v>11041.25</v>
      </c>
      <c r="G115" s="77">
        <v>10</v>
      </c>
      <c r="H115" s="132"/>
      <c r="I115" s="261"/>
    </row>
    <row r="116" spans="1:14" ht="30" x14ac:dyDescent="0.2">
      <c r="A116" s="42">
        <v>3314</v>
      </c>
      <c r="B116" s="52">
        <v>5171</v>
      </c>
      <c r="C116" s="45" t="s">
        <v>232</v>
      </c>
      <c r="D116" s="48">
        <v>110</v>
      </c>
      <c r="E116" s="162">
        <v>110</v>
      </c>
      <c r="F116" s="162">
        <v>17039</v>
      </c>
      <c r="G116" s="77">
        <v>20</v>
      </c>
      <c r="H116" s="132"/>
      <c r="I116" s="40"/>
    </row>
    <row r="117" spans="1:14" x14ac:dyDescent="0.2">
      <c r="A117" s="42">
        <v>3314</v>
      </c>
      <c r="B117" s="52">
        <v>5181</v>
      </c>
      <c r="C117" s="45" t="s">
        <v>230</v>
      </c>
      <c r="D117" s="48">
        <v>0</v>
      </c>
      <c r="E117" s="162">
        <v>0</v>
      </c>
      <c r="F117" s="162">
        <v>1000</v>
      </c>
      <c r="G117" s="77">
        <v>0</v>
      </c>
      <c r="H117" s="132"/>
      <c r="I117" s="40"/>
    </row>
    <row r="118" spans="1:14" s="3" customFormat="1" ht="15.75" x14ac:dyDescent="0.25">
      <c r="A118" s="168">
        <v>3314</v>
      </c>
      <c r="B118" s="182"/>
      <c r="C118" s="183" t="s">
        <v>23</v>
      </c>
      <c r="D118" s="179">
        <f>SUM(D103:D117)</f>
        <v>734</v>
      </c>
      <c r="E118" s="171">
        <f>SUM(E103:E117)</f>
        <v>747</v>
      </c>
      <c r="F118" s="179">
        <f>SUM(F103:F117)</f>
        <v>564782.90999999992</v>
      </c>
      <c r="G118" s="59">
        <f>SUM(G103:G117)</f>
        <v>619</v>
      </c>
      <c r="H118" s="121">
        <f>G118</f>
        <v>619</v>
      </c>
      <c r="I118" s="40"/>
      <c r="J118" s="13"/>
      <c r="K118" s="5"/>
      <c r="L118" s="5"/>
      <c r="M118" s="5"/>
      <c r="N118" s="5"/>
    </row>
    <row r="119" spans="1:14" s="3" customFormat="1" ht="15.75" x14ac:dyDescent="0.25">
      <c r="A119" s="168"/>
      <c r="B119" s="182"/>
      <c r="C119" s="172"/>
      <c r="D119" s="179"/>
      <c r="E119" s="171"/>
      <c r="F119" s="179"/>
      <c r="G119" s="244"/>
      <c r="H119" s="121"/>
      <c r="I119" s="40"/>
      <c r="J119" s="13"/>
      <c r="K119" s="5"/>
      <c r="L119" s="5"/>
      <c r="M119" s="5"/>
      <c r="N119" s="5"/>
    </row>
    <row r="120" spans="1:14" x14ac:dyDescent="0.2">
      <c r="A120" s="41">
        <v>3319</v>
      </c>
      <c r="B120" s="65">
        <v>5021</v>
      </c>
      <c r="C120" s="172" t="s">
        <v>25</v>
      </c>
      <c r="D120" s="47">
        <v>340</v>
      </c>
      <c r="E120" s="236">
        <v>340</v>
      </c>
      <c r="F120" s="236">
        <v>340000</v>
      </c>
      <c r="G120" s="77">
        <v>340</v>
      </c>
      <c r="H120" s="132"/>
      <c r="I120" s="40"/>
    </row>
    <row r="121" spans="1:14" x14ac:dyDescent="0.2">
      <c r="A121" s="42">
        <v>3319</v>
      </c>
      <c r="B121" s="52">
        <v>5031</v>
      </c>
      <c r="C121" s="118" t="s">
        <v>57</v>
      </c>
      <c r="D121" s="48">
        <v>21</v>
      </c>
      <c r="E121" s="162">
        <v>21</v>
      </c>
      <c r="F121" s="162">
        <v>21000</v>
      </c>
      <c r="G121" s="77">
        <v>21</v>
      </c>
      <c r="H121" s="132"/>
      <c r="I121" s="40"/>
    </row>
    <row r="122" spans="1:14" x14ac:dyDescent="0.2">
      <c r="A122" s="42">
        <v>3319</v>
      </c>
      <c r="B122" s="52">
        <v>5032</v>
      </c>
      <c r="C122" s="118" t="s">
        <v>47</v>
      </c>
      <c r="D122" s="48">
        <v>8</v>
      </c>
      <c r="E122" s="162">
        <v>8</v>
      </c>
      <c r="F122" s="162">
        <v>8000</v>
      </c>
      <c r="G122" s="77">
        <v>8</v>
      </c>
      <c r="H122" s="132"/>
      <c r="I122" s="40"/>
    </row>
    <row r="123" spans="1:14" x14ac:dyDescent="0.2">
      <c r="A123" s="42">
        <v>3319</v>
      </c>
      <c r="B123" s="52">
        <v>5041</v>
      </c>
      <c r="C123" s="118" t="s">
        <v>184</v>
      </c>
      <c r="D123" s="48">
        <v>4</v>
      </c>
      <c r="E123" s="162">
        <v>4</v>
      </c>
      <c r="F123" s="162">
        <v>605</v>
      </c>
      <c r="G123" s="77">
        <v>4</v>
      </c>
      <c r="H123" s="132"/>
      <c r="I123" s="40"/>
    </row>
    <row r="124" spans="1:14" x14ac:dyDescent="0.2">
      <c r="A124" s="42">
        <v>3319</v>
      </c>
      <c r="B124" s="52">
        <v>5137</v>
      </c>
      <c r="C124" s="118" t="s">
        <v>52</v>
      </c>
      <c r="D124" s="48">
        <v>4</v>
      </c>
      <c r="E124" s="162">
        <v>4</v>
      </c>
      <c r="F124" s="162">
        <v>0</v>
      </c>
      <c r="G124" s="77">
        <v>4</v>
      </c>
      <c r="H124" s="132"/>
      <c r="I124" s="40"/>
    </row>
    <row r="125" spans="1:14" x14ac:dyDescent="0.2">
      <c r="A125" s="42">
        <v>3319</v>
      </c>
      <c r="B125" s="52">
        <v>5139</v>
      </c>
      <c r="C125" s="118" t="s">
        <v>8</v>
      </c>
      <c r="D125" s="48">
        <v>22</v>
      </c>
      <c r="E125" s="162">
        <v>22</v>
      </c>
      <c r="F125" s="162">
        <v>11293</v>
      </c>
      <c r="G125" s="77">
        <v>20</v>
      </c>
      <c r="H125" s="132"/>
      <c r="I125" s="40"/>
    </row>
    <row r="126" spans="1:14" x14ac:dyDescent="0.2">
      <c r="A126" s="42">
        <v>3319</v>
      </c>
      <c r="B126" s="52">
        <v>5169</v>
      </c>
      <c r="C126" s="118" t="s">
        <v>53</v>
      </c>
      <c r="D126" s="48">
        <v>360</v>
      </c>
      <c r="E126" s="162">
        <v>360</v>
      </c>
      <c r="F126" s="162">
        <f>223020+42000</f>
        <v>265020</v>
      </c>
      <c r="G126" s="77">
        <v>360</v>
      </c>
      <c r="H126" s="132"/>
      <c r="I126" s="40"/>
    </row>
    <row r="127" spans="1:14" x14ac:dyDescent="0.2">
      <c r="A127" s="42">
        <v>3319</v>
      </c>
      <c r="B127" s="52">
        <v>5175</v>
      </c>
      <c r="C127" s="118" t="s">
        <v>21</v>
      </c>
      <c r="D127" s="48">
        <v>10</v>
      </c>
      <c r="E127" s="162">
        <v>10</v>
      </c>
      <c r="F127" s="162">
        <v>4997</v>
      </c>
      <c r="G127" s="77">
        <v>10</v>
      </c>
      <c r="H127" s="132"/>
      <c r="I127" s="40"/>
    </row>
    <row r="128" spans="1:14" x14ac:dyDescent="0.2">
      <c r="A128" s="42">
        <v>3319</v>
      </c>
      <c r="B128" s="52">
        <v>5194</v>
      </c>
      <c r="C128" s="118" t="s">
        <v>148</v>
      </c>
      <c r="D128" s="48">
        <v>6</v>
      </c>
      <c r="E128" s="162">
        <v>6</v>
      </c>
      <c r="F128" s="162">
        <v>0</v>
      </c>
      <c r="G128" s="77">
        <v>6</v>
      </c>
      <c r="H128" s="132"/>
      <c r="I128" s="40"/>
    </row>
    <row r="129" spans="1:14" x14ac:dyDescent="0.2">
      <c r="A129" s="42">
        <v>3319</v>
      </c>
      <c r="B129" s="52">
        <v>5222</v>
      </c>
      <c r="C129" s="118" t="s">
        <v>149</v>
      </c>
      <c r="D129" s="48">
        <v>12</v>
      </c>
      <c r="E129" s="162">
        <v>12</v>
      </c>
      <c r="F129" s="162">
        <v>12000</v>
      </c>
      <c r="G129" s="77"/>
      <c r="H129" s="132"/>
      <c r="I129" s="40"/>
    </row>
    <row r="130" spans="1:14" x14ac:dyDescent="0.2">
      <c r="A130" s="42">
        <v>3319</v>
      </c>
      <c r="B130" s="52">
        <v>5222</v>
      </c>
      <c r="C130" s="118" t="s">
        <v>150</v>
      </c>
      <c r="D130" s="48">
        <v>5</v>
      </c>
      <c r="E130" s="162">
        <v>5</v>
      </c>
      <c r="F130" s="162">
        <v>5000</v>
      </c>
      <c r="G130" s="77"/>
      <c r="H130" s="132"/>
      <c r="I130" s="40"/>
    </row>
    <row r="131" spans="1:14" x14ac:dyDescent="0.2">
      <c r="A131" s="42">
        <v>3319</v>
      </c>
      <c r="B131" s="52">
        <v>5222</v>
      </c>
      <c r="C131" s="118" t="s">
        <v>316</v>
      </c>
      <c r="D131" s="48"/>
      <c r="E131" s="162"/>
      <c r="F131" s="162"/>
      <c r="G131" s="77">
        <f>12+5</f>
        <v>17</v>
      </c>
      <c r="H131" s="132"/>
      <c r="I131" s="40"/>
    </row>
    <row r="132" spans="1:14" x14ac:dyDescent="0.2">
      <c r="A132" s="42">
        <v>3319</v>
      </c>
      <c r="B132" s="52">
        <v>5492</v>
      </c>
      <c r="C132" s="118" t="s">
        <v>233</v>
      </c>
      <c r="D132" s="48">
        <v>10</v>
      </c>
      <c r="E132" s="162">
        <v>10</v>
      </c>
      <c r="F132" s="162">
        <v>3000</v>
      </c>
      <c r="G132" s="77">
        <v>10</v>
      </c>
      <c r="H132" s="132"/>
      <c r="I132" s="40"/>
    </row>
    <row r="133" spans="1:14" ht="30" x14ac:dyDescent="0.2">
      <c r="A133" s="42">
        <v>3319</v>
      </c>
      <c r="B133" s="52">
        <v>5499</v>
      </c>
      <c r="C133" s="118" t="s">
        <v>176</v>
      </c>
      <c r="D133" s="48">
        <v>100</v>
      </c>
      <c r="E133" s="162">
        <v>100</v>
      </c>
      <c r="F133" s="162">
        <v>86730</v>
      </c>
      <c r="G133" s="77">
        <v>150</v>
      </c>
      <c r="H133" s="132"/>
      <c r="I133" s="40"/>
    </row>
    <row r="134" spans="1:14" s="3" customFormat="1" ht="15.75" x14ac:dyDescent="0.25">
      <c r="A134" s="168">
        <v>3319</v>
      </c>
      <c r="B134" s="169"/>
      <c r="C134" s="170" t="s">
        <v>24</v>
      </c>
      <c r="D134" s="179">
        <f>SUM(D120:D133)</f>
        <v>902</v>
      </c>
      <c r="E134" s="179">
        <f>SUM(E120:E133)</f>
        <v>902</v>
      </c>
      <c r="F134" s="179">
        <f>SUM(F120:F133)</f>
        <v>757645</v>
      </c>
      <c r="G134" s="258">
        <f>SUM(G120:G133)</f>
        <v>950</v>
      </c>
      <c r="H134" s="121">
        <f>G134</f>
        <v>950</v>
      </c>
      <c r="I134" s="40"/>
      <c r="J134" s="13"/>
      <c r="K134" s="5"/>
      <c r="L134" s="5"/>
      <c r="M134" s="5"/>
      <c r="N134" s="5"/>
    </row>
    <row r="135" spans="1:14" x14ac:dyDescent="0.2">
      <c r="A135" s="41"/>
      <c r="B135" s="50"/>
      <c r="C135" s="90"/>
      <c r="D135" s="53"/>
      <c r="E135" s="47"/>
      <c r="F135" s="53"/>
      <c r="G135" s="139"/>
      <c r="H135" s="132"/>
      <c r="I135" s="40"/>
    </row>
    <row r="136" spans="1:14" x14ac:dyDescent="0.2">
      <c r="A136" s="42">
        <v>3322</v>
      </c>
      <c r="B136" s="52">
        <v>5171</v>
      </c>
      <c r="C136" s="118" t="s">
        <v>151</v>
      </c>
      <c r="D136" s="174">
        <v>15</v>
      </c>
      <c r="E136" s="54">
        <v>15</v>
      </c>
      <c r="F136" s="48">
        <v>0</v>
      </c>
      <c r="G136" s="77">
        <v>15</v>
      </c>
      <c r="H136" s="132"/>
      <c r="I136" s="40"/>
    </row>
    <row r="137" spans="1:14" ht="15.75" x14ac:dyDescent="0.25">
      <c r="A137" s="168">
        <v>3322</v>
      </c>
      <c r="B137" s="50"/>
      <c r="C137" s="170" t="s">
        <v>152</v>
      </c>
      <c r="D137" s="179">
        <f>SUM(D136:D136)</f>
        <v>15</v>
      </c>
      <c r="E137" s="179">
        <f>SUM(E136:E136)</f>
        <v>15</v>
      </c>
      <c r="F137" s="179">
        <f>SUM(F136:F136)</f>
        <v>0</v>
      </c>
      <c r="G137" s="258">
        <f>SUM(G136:G136)</f>
        <v>15</v>
      </c>
      <c r="H137" s="166">
        <f>G137</f>
        <v>15</v>
      </c>
      <c r="I137" s="40"/>
    </row>
    <row r="138" spans="1:14" ht="15.75" x14ac:dyDescent="0.25">
      <c r="A138" s="168"/>
      <c r="B138" s="50"/>
      <c r="C138" s="170"/>
      <c r="D138" s="179"/>
      <c r="E138" s="167"/>
      <c r="F138" s="58"/>
      <c r="G138" s="243"/>
      <c r="H138" s="132"/>
      <c r="I138" s="40"/>
    </row>
    <row r="139" spans="1:14" s="12" customFormat="1" x14ac:dyDescent="0.2">
      <c r="A139" s="41">
        <v>3326</v>
      </c>
      <c r="B139" s="65">
        <v>6127</v>
      </c>
      <c r="C139" s="172" t="s">
        <v>179</v>
      </c>
      <c r="D139" s="47">
        <v>700</v>
      </c>
      <c r="E139" s="236">
        <v>395.5</v>
      </c>
      <c r="F139" s="236">
        <v>46990</v>
      </c>
      <c r="G139" s="77">
        <v>150</v>
      </c>
      <c r="H139" s="132"/>
      <c r="I139" s="40"/>
      <c r="J139" s="13"/>
      <c r="K139" s="13"/>
      <c r="L139" s="13"/>
      <c r="M139" s="13"/>
      <c r="N139" s="13"/>
    </row>
    <row r="140" spans="1:14" s="12" customFormat="1" x14ac:dyDescent="0.2">
      <c r="A140" s="42">
        <v>3326</v>
      </c>
      <c r="B140" s="52">
        <v>6127</v>
      </c>
      <c r="C140" s="118" t="s">
        <v>180</v>
      </c>
      <c r="D140" s="48">
        <v>0</v>
      </c>
      <c r="E140" s="162">
        <v>304.5</v>
      </c>
      <c r="F140" s="162">
        <v>301433.2</v>
      </c>
      <c r="G140" s="77">
        <v>0</v>
      </c>
      <c r="H140" s="132"/>
      <c r="I140" s="28"/>
      <c r="J140" s="13"/>
      <c r="K140" s="13"/>
      <c r="L140" s="13"/>
      <c r="M140" s="13"/>
      <c r="N140" s="13"/>
    </row>
    <row r="141" spans="1:14" s="12" customFormat="1" x14ac:dyDescent="0.2">
      <c r="A141" s="42"/>
      <c r="B141" s="52"/>
      <c r="C141" s="312" t="s">
        <v>303</v>
      </c>
      <c r="D141" s="48"/>
      <c r="E141" s="162"/>
      <c r="F141" s="162"/>
      <c r="G141" s="77"/>
      <c r="H141" s="132"/>
      <c r="I141" s="40"/>
      <c r="J141" s="13"/>
      <c r="K141" s="13"/>
      <c r="L141" s="13"/>
      <c r="M141" s="13"/>
      <c r="N141" s="13"/>
    </row>
    <row r="142" spans="1:14" s="12" customFormat="1" ht="45" x14ac:dyDescent="0.2">
      <c r="A142" s="42">
        <v>3326</v>
      </c>
      <c r="B142" s="52">
        <v>6129</v>
      </c>
      <c r="C142" s="118" t="s">
        <v>272</v>
      </c>
      <c r="D142" s="48">
        <v>300</v>
      </c>
      <c r="E142" s="162">
        <v>359</v>
      </c>
      <c r="F142" s="162">
        <v>161980</v>
      </c>
      <c r="G142" s="77">
        <v>150</v>
      </c>
      <c r="H142" s="132"/>
      <c r="I142" s="40"/>
      <c r="J142" s="13"/>
      <c r="K142" s="13"/>
      <c r="L142" s="13"/>
      <c r="M142" s="13"/>
      <c r="N142" s="13"/>
    </row>
    <row r="143" spans="1:14" s="12" customFormat="1" ht="30" x14ac:dyDescent="0.2">
      <c r="A143" s="42">
        <v>3326</v>
      </c>
      <c r="B143" s="52">
        <v>6129</v>
      </c>
      <c r="C143" s="118" t="s">
        <v>273</v>
      </c>
      <c r="D143" s="48">
        <v>0</v>
      </c>
      <c r="E143" s="162">
        <v>24.5</v>
      </c>
      <c r="F143" s="162">
        <v>24500</v>
      </c>
      <c r="G143" s="77">
        <v>0</v>
      </c>
      <c r="H143" s="132"/>
      <c r="I143" s="40"/>
      <c r="J143" s="13"/>
      <c r="K143" s="13"/>
      <c r="L143" s="13"/>
      <c r="M143" s="13"/>
      <c r="N143" s="13"/>
    </row>
    <row r="144" spans="1:14" s="12" customFormat="1" x14ac:dyDescent="0.2">
      <c r="A144" s="42"/>
      <c r="B144" s="52"/>
      <c r="C144" s="312" t="s">
        <v>304</v>
      </c>
      <c r="D144" s="48"/>
      <c r="E144" s="162"/>
      <c r="F144" s="162"/>
      <c r="G144" s="77"/>
      <c r="H144" s="132"/>
      <c r="I144" s="40"/>
      <c r="J144" s="13"/>
      <c r="K144" s="13"/>
      <c r="L144" s="13"/>
      <c r="M144" s="13"/>
      <c r="N144" s="13"/>
    </row>
    <row r="145" spans="1:14" ht="31.5" x14ac:dyDescent="0.25">
      <c r="A145" s="168">
        <v>3326</v>
      </c>
      <c r="B145" s="50"/>
      <c r="C145" s="170" t="s">
        <v>113</v>
      </c>
      <c r="D145" s="179">
        <f>SUM(D139:D144)</f>
        <v>1000</v>
      </c>
      <c r="E145" s="179">
        <f>SUM(E139:E144)</f>
        <v>1083.5</v>
      </c>
      <c r="F145" s="179">
        <f>SUM(F139:F144)</f>
        <v>534903.19999999995</v>
      </c>
      <c r="G145" s="59">
        <f>SUM(G139:G144)</f>
        <v>300</v>
      </c>
      <c r="H145" s="166">
        <f>G145</f>
        <v>300</v>
      </c>
      <c r="I145" s="40"/>
    </row>
    <row r="146" spans="1:14" ht="15.75" x14ac:dyDescent="0.25">
      <c r="A146" s="168"/>
      <c r="B146" s="50"/>
      <c r="C146" s="170"/>
      <c r="D146" s="179"/>
      <c r="E146" s="167"/>
      <c r="F146" s="58"/>
      <c r="G146" s="243"/>
      <c r="H146" s="132"/>
      <c r="I146" s="40"/>
    </row>
    <row r="147" spans="1:14" ht="30" x14ac:dyDescent="0.2">
      <c r="A147" s="41">
        <v>3330</v>
      </c>
      <c r="B147" s="50">
        <v>5223</v>
      </c>
      <c r="C147" s="90" t="s">
        <v>99</v>
      </c>
      <c r="D147" s="53">
        <v>32</v>
      </c>
      <c r="E147" s="47">
        <v>32</v>
      </c>
      <c r="F147" s="53">
        <v>32000</v>
      </c>
      <c r="G147" s="77"/>
      <c r="H147" s="132"/>
      <c r="I147" s="40"/>
    </row>
    <row r="148" spans="1:14" x14ac:dyDescent="0.2">
      <c r="A148" s="41">
        <v>3330</v>
      </c>
      <c r="B148" s="50">
        <v>5223</v>
      </c>
      <c r="C148" s="90" t="s">
        <v>319</v>
      </c>
      <c r="D148" s="53"/>
      <c r="E148" s="47"/>
      <c r="F148" s="53"/>
      <c r="G148" s="77">
        <v>32</v>
      </c>
      <c r="H148" s="132"/>
      <c r="I148" s="40"/>
    </row>
    <row r="149" spans="1:14" ht="15.75" x14ac:dyDescent="0.25">
      <c r="A149" s="168">
        <v>3330</v>
      </c>
      <c r="B149" s="50"/>
      <c r="C149" s="170" t="s">
        <v>153</v>
      </c>
      <c r="D149" s="179">
        <f>SUM(D147:D148)</f>
        <v>32</v>
      </c>
      <c r="E149" s="179">
        <f t="shared" ref="E149:F149" si="0">SUM(E147:E148)</f>
        <v>32</v>
      </c>
      <c r="F149" s="179">
        <f t="shared" si="0"/>
        <v>32000</v>
      </c>
      <c r="G149" s="59">
        <f>SUM(G147:G148)</f>
        <v>32</v>
      </c>
      <c r="H149" s="166">
        <f>G149</f>
        <v>32</v>
      </c>
      <c r="I149" s="40"/>
    </row>
    <row r="150" spans="1:14" s="10" customFormat="1" ht="15.75" x14ac:dyDescent="0.25">
      <c r="A150" s="41"/>
      <c r="B150" s="169"/>
      <c r="C150" s="184"/>
      <c r="D150" s="170"/>
      <c r="E150" s="179"/>
      <c r="F150" s="58"/>
      <c r="G150" s="243"/>
      <c r="H150" s="166"/>
      <c r="I150" s="28"/>
      <c r="J150" s="13"/>
      <c r="K150" s="8"/>
      <c r="L150" s="8"/>
      <c r="M150" s="8"/>
      <c r="N150" s="8"/>
    </row>
    <row r="151" spans="1:14" s="10" customFormat="1" ht="30" x14ac:dyDescent="0.2">
      <c r="A151" s="41">
        <v>3412</v>
      </c>
      <c r="B151" s="65">
        <v>5229</v>
      </c>
      <c r="C151" s="172" t="s">
        <v>154</v>
      </c>
      <c r="D151" s="47">
        <v>300</v>
      </c>
      <c r="E151" s="236">
        <v>105.5</v>
      </c>
      <c r="F151" s="236">
        <v>105500</v>
      </c>
      <c r="G151" s="77"/>
      <c r="H151" s="132"/>
      <c r="I151" s="40"/>
      <c r="J151" s="13"/>
      <c r="K151" s="8"/>
      <c r="L151" s="8"/>
      <c r="M151" s="8"/>
      <c r="N151" s="8"/>
    </row>
    <row r="152" spans="1:14" s="10" customFormat="1" ht="30" x14ac:dyDescent="0.2">
      <c r="A152" s="42">
        <v>3412</v>
      </c>
      <c r="B152" s="52">
        <v>5229</v>
      </c>
      <c r="C152" s="118" t="s">
        <v>181</v>
      </c>
      <c r="D152" s="48">
        <v>0</v>
      </c>
      <c r="E152" s="162">
        <v>194.5</v>
      </c>
      <c r="F152" s="162">
        <v>194500</v>
      </c>
      <c r="G152" s="77"/>
      <c r="H152" s="132"/>
      <c r="I152" s="40"/>
      <c r="J152" s="13"/>
      <c r="K152" s="8"/>
      <c r="L152" s="8"/>
      <c r="M152" s="8"/>
      <c r="N152" s="8"/>
    </row>
    <row r="153" spans="1:14" s="10" customFormat="1" ht="30" x14ac:dyDescent="0.2">
      <c r="A153" s="42">
        <v>3412</v>
      </c>
      <c r="B153" s="52">
        <v>5229</v>
      </c>
      <c r="C153" s="118" t="s">
        <v>315</v>
      </c>
      <c r="D153" s="48"/>
      <c r="E153" s="162"/>
      <c r="F153" s="162"/>
      <c r="G153" s="77">
        <v>300</v>
      </c>
      <c r="H153" s="132"/>
      <c r="I153" s="40"/>
      <c r="J153" s="13"/>
      <c r="K153" s="8"/>
      <c r="L153" s="8"/>
      <c r="M153" s="8"/>
      <c r="N153" s="8"/>
    </row>
    <row r="154" spans="1:14" s="6" customFormat="1" ht="15.75" x14ac:dyDescent="0.25">
      <c r="A154" s="185">
        <v>3412</v>
      </c>
      <c r="B154" s="186"/>
      <c r="C154" s="187" t="s">
        <v>89</v>
      </c>
      <c r="D154" s="58">
        <f>SUM(D151:D153)</f>
        <v>300</v>
      </c>
      <c r="E154" s="58">
        <f t="shared" ref="E154:F154" si="1">SUM(E151:E153)</f>
        <v>300</v>
      </c>
      <c r="F154" s="58">
        <f t="shared" si="1"/>
        <v>300000</v>
      </c>
      <c r="G154" s="59">
        <f>SUM(G151:G153)</f>
        <v>300</v>
      </c>
      <c r="H154" s="166">
        <f>G154</f>
        <v>300</v>
      </c>
      <c r="I154" s="40"/>
      <c r="J154" s="13"/>
      <c r="K154" s="7"/>
      <c r="L154" s="7"/>
      <c r="M154" s="7"/>
      <c r="N154" s="7"/>
    </row>
    <row r="155" spans="1:14" s="10" customFormat="1" x14ac:dyDescent="0.2">
      <c r="A155" s="41"/>
      <c r="B155" s="50"/>
      <c r="C155" s="90"/>
      <c r="D155" s="53"/>
      <c r="E155" s="47"/>
      <c r="F155" s="53"/>
      <c r="G155" s="139"/>
      <c r="H155" s="132"/>
      <c r="I155" s="40"/>
      <c r="J155" s="13"/>
      <c r="K155" s="8"/>
      <c r="L155" s="8"/>
      <c r="M155" s="8"/>
      <c r="N155" s="8"/>
    </row>
    <row r="156" spans="1:14" s="10" customFormat="1" x14ac:dyDescent="0.2">
      <c r="A156" s="42">
        <v>3419</v>
      </c>
      <c r="B156" s="52">
        <v>5222</v>
      </c>
      <c r="C156" s="45" t="s">
        <v>234</v>
      </c>
      <c r="D156" s="47">
        <v>70</v>
      </c>
      <c r="E156" s="236">
        <v>70</v>
      </c>
      <c r="F156" s="236">
        <v>70000</v>
      </c>
      <c r="G156" s="77"/>
      <c r="H156" s="132"/>
      <c r="I156" s="40"/>
      <c r="J156" s="13"/>
      <c r="K156" s="8"/>
      <c r="L156" s="8"/>
      <c r="M156" s="8"/>
      <c r="N156" s="8"/>
    </row>
    <row r="157" spans="1:14" s="10" customFormat="1" ht="30" x14ac:dyDescent="0.2">
      <c r="A157" s="42">
        <v>3419</v>
      </c>
      <c r="B157" s="52">
        <v>5222</v>
      </c>
      <c r="C157" s="45" t="s">
        <v>235</v>
      </c>
      <c r="D157" s="48">
        <v>0</v>
      </c>
      <c r="E157" s="162">
        <v>130</v>
      </c>
      <c r="F157" s="162">
        <v>130000</v>
      </c>
      <c r="G157" s="77"/>
      <c r="H157" s="132"/>
      <c r="I157" s="40"/>
      <c r="J157" s="13"/>
      <c r="K157" s="8"/>
      <c r="L157" s="8"/>
      <c r="M157" s="8"/>
      <c r="N157" s="8"/>
    </row>
    <row r="158" spans="1:14" s="10" customFormat="1" ht="30" x14ac:dyDescent="0.2">
      <c r="A158" s="42">
        <v>3419</v>
      </c>
      <c r="B158" s="52">
        <v>5229</v>
      </c>
      <c r="C158" s="45" t="s">
        <v>182</v>
      </c>
      <c r="D158" s="48">
        <v>200</v>
      </c>
      <c r="E158" s="162">
        <v>135.5</v>
      </c>
      <c r="F158" s="162">
        <v>135500</v>
      </c>
      <c r="G158" s="77"/>
      <c r="H158" s="132"/>
      <c r="I158" s="40"/>
      <c r="J158" s="13"/>
      <c r="K158" s="8"/>
      <c r="L158" s="8"/>
      <c r="M158" s="8"/>
      <c r="N158" s="8"/>
    </row>
    <row r="159" spans="1:14" s="10" customFormat="1" ht="30" x14ac:dyDescent="0.2">
      <c r="A159" s="42">
        <v>3419</v>
      </c>
      <c r="B159" s="52">
        <v>5229</v>
      </c>
      <c r="C159" s="45" t="s">
        <v>183</v>
      </c>
      <c r="D159" s="48">
        <v>0</v>
      </c>
      <c r="E159" s="162">
        <v>64.5</v>
      </c>
      <c r="F159" s="162">
        <v>64500</v>
      </c>
      <c r="G159" s="77"/>
      <c r="H159" s="132"/>
      <c r="I159" s="40"/>
      <c r="J159" s="13"/>
      <c r="K159" s="8"/>
      <c r="L159" s="8"/>
      <c r="M159" s="8"/>
      <c r="N159" s="8"/>
    </row>
    <row r="160" spans="1:14" s="10" customFormat="1" x14ac:dyDescent="0.2">
      <c r="A160" s="42">
        <v>3419</v>
      </c>
      <c r="B160" s="52">
        <v>5222</v>
      </c>
      <c r="C160" s="45" t="s">
        <v>316</v>
      </c>
      <c r="D160" s="48"/>
      <c r="E160" s="162"/>
      <c r="F160" s="162"/>
      <c r="G160" s="77">
        <v>200</v>
      </c>
      <c r="H160" s="132"/>
      <c r="I160" s="40"/>
      <c r="J160" s="13"/>
      <c r="K160" s="8"/>
      <c r="L160" s="8"/>
      <c r="M160" s="8"/>
      <c r="N160" s="8"/>
    </row>
    <row r="161" spans="1:14" s="10" customFormat="1" ht="30" x14ac:dyDescent="0.2">
      <c r="A161" s="42">
        <v>3419</v>
      </c>
      <c r="B161" s="52">
        <v>5229</v>
      </c>
      <c r="C161" s="45" t="s">
        <v>315</v>
      </c>
      <c r="D161" s="48"/>
      <c r="E161" s="162"/>
      <c r="F161" s="162"/>
      <c r="G161" s="77">
        <v>99</v>
      </c>
      <c r="H161" s="132"/>
      <c r="I161" s="40"/>
      <c r="J161" s="13"/>
      <c r="K161" s="8"/>
      <c r="L161" s="8"/>
      <c r="M161" s="8"/>
      <c r="N161" s="8"/>
    </row>
    <row r="162" spans="1:14" s="10" customFormat="1" x14ac:dyDescent="0.2">
      <c r="A162" s="42">
        <v>3419</v>
      </c>
      <c r="B162" s="52">
        <v>5229</v>
      </c>
      <c r="C162" s="45" t="s">
        <v>317</v>
      </c>
      <c r="D162" s="48"/>
      <c r="E162" s="162"/>
      <c r="F162" s="162"/>
      <c r="G162" s="77">
        <v>101</v>
      </c>
      <c r="H162" s="132"/>
      <c r="I162" s="40"/>
      <c r="J162" s="13"/>
      <c r="K162" s="8"/>
      <c r="L162" s="8"/>
      <c r="M162" s="8"/>
      <c r="N162" s="8"/>
    </row>
    <row r="163" spans="1:14" s="6" customFormat="1" ht="15.75" x14ac:dyDescent="0.25">
      <c r="A163" s="185">
        <v>3419</v>
      </c>
      <c r="B163" s="186"/>
      <c r="C163" s="187" t="s">
        <v>84</v>
      </c>
      <c r="D163" s="58">
        <f>SUM(D156:D162)</f>
        <v>270</v>
      </c>
      <c r="E163" s="58">
        <f t="shared" ref="E163:F163" si="2">SUM(E156:E162)</f>
        <v>400</v>
      </c>
      <c r="F163" s="58">
        <f t="shared" si="2"/>
        <v>400000</v>
      </c>
      <c r="G163" s="59">
        <f>SUM(G156:G162)</f>
        <v>400</v>
      </c>
      <c r="H163" s="166">
        <f>G163</f>
        <v>400</v>
      </c>
      <c r="I163" s="40"/>
      <c r="J163" s="13"/>
      <c r="K163" s="7"/>
      <c r="L163" s="7"/>
      <c r="M163" s="7"/>
      <c r="N163" s="7"/>
    </row>
    <row r="164" spans="1:14" s="10" customFormat="1" x14ac:dyDescent="0.2">
      <c r="A164" s="41"/>
      <c r="B164" s="50"/>
      <c r="C164" s="90"/>
      <c r="D164" s="53"/>
      <c r="E164" s="47"/>
      <c r="F164" s="53"/>
      <c r="G164" s="139"/>
      <c r="H164" s="132"/>
      <c r="I164" s="40"/>
      <c r="J164" s="13"/>
      <c r="K164" s="8"/>
      <c r="L164" s="8"/>
      <c r="M164" s="8"/>
      <c r="N164" s="8"/>
    </row>
    <row r="165" spans="1:14" s="10" customFormat="1" x14ac:dyDescent="0.2">
      <c r="A165" s="41">
        <v>3421</v>
      </c>
      <c r="B165" s="50">
        <v>5229</v>
      </c>
      <c r="C165" s="90" t="s">
        <v>85</v>
      </c>
      <c r="D165" s="53">
        <v>20</v>
      </c>
      <c r="E165" s="47">
        <v>20</v>
      </c>
      <c r="F165" s="53">
        <v>20000</v>
      </c>
      <c r="G165" s="77"/>
      <c r="H165" s="132"/>
      <c r="I165" s="40"/>
      <c r="J165" s="13"/>
      <c r="K165" s="8"/>
      <c r="L165" s="8"/>
      <c r="M165" s="8"/>
      <c r="N165" s="8"/>
    </row>
    <row r="166" spans="1:14" s="10" customFormat="1" x14ac:dyDescent="0.2">
      <c r="A166" s="41">
        <v>3421</v>
      </c>
      <c r="B166" s="50">
        <v>5229</v>
      </c>
      <c r="C166" s="90" t="s">
        <v>318</v>
      </c>
      <c r="D166" s="53"/>
      <c r="E166" s="47"/>
      <c r="F166" s="53"/>
      <c r="G166" s="77">
        <v>20</v>
      </c>
      <c r="H166" s="132"/>
      <c r="I166" s="40"/>
      <c r="J166" s="13"/>
      <c r="K166" s="8"/>
      <c r="L166" s="8"/>
      <c r="M166" s="8"/>
      <c r="N166" s="8"/>
    </row>
    <row r="167" spans="1:14" s="6" customFormat="1" ht="15.75" x14ac:dyDescent="0.25">
      <c r="A167" s="185">
        <v>3421</v>
      </c>
      <c r="B167" s="186"/>
      <c r="C167" s="187" t="s">
        <v>86</v>
      </c>
      <c r="D167" s="58">
        <f>SUM(D165:D166)</f>
        <v>20</v>
      </c>
      <c r="E167" s="58">
        <f t="shared" ref="E167:F167" si="3">SUM(E165:E166)</f>
        <v>20</v>
      </c>
      <c r="F167" s="58">
        <f t="shared" si="3"/>
        <v>20000</v>
      </c>
      <c r="G167" s="59">
        <f>SUM(G165:G166)</f>
        <v>20</v>
      </c>
      <c r="H167" s="166">
        <f>G167</f>
        <v>20</v>
      </c>
      <c r="I167" s="40"/>
      <c r="J167" s="13"/>
      <c r="K167" s="7"/>
      <c r="L167" s="7"/>
      <c r="M167" s="7"/>
      <c r="N167" s="7"/>
    </row>
    <row r="168" spans="1:14" s="10" customFormat="1" x14ac:dyDescent="0.2">
      <c r="A168" s="41"/>
      <c r="B168" s="50"/>
      <c r="C168" s="90"/>
      <c r="D168" s="53"/>
      <c r="E168" s="47"/>
      <c r="F168" s="53"/>
      <c r="G168" s="139"/>
      <c r="H168" s="132"/>
      <c r="I168" s="40"/>
      <c r="J168" s="13"/>
      <c r="K168" s="8"/>
      <c r="L168" s="8"/>
      <c r="M168" s="8"/>
      <c r="N168" s="8"/>
    </row>
    <row r="169" spans="1:14" s="10" customFormat="1" x14ac:dyDescent="0.2">
      <c r="A169" s="41">
        <v>3549</v>
      </c>
      <c r="B169" s="65">
        <v>5164</v>
      </c>
      <c r="C169" s="44" t="s">
        <v>62</v>
      </c>
      <c r="D169" s="47">
        <v>0</v>
      </c>
      <c r="E169" s="236">
        <v>0</v>
      </c>
      <c r="F169" s="236">
        <v>0</v>
      </c>
      <c r="G169" s="77">
        <v>0</v>
      </c>
      <c r="H169" s="132"/>
      <c r="I169" s="40"/>
      <c r="J169" s="13"/>
      <c r="K169" s="8"/>
      <c r="L169" s="8"/>
      <c r="M169" s="8"/>
      <c r="N169" s="8"/>
    </row>
    <row r="170" spans="1:14" s="10" customFormat="1" x14ac:dyDescent="0.2">
      <c r="A170" s="42">
        <v>3549</v>
      </c>
      <c r="B170" s="52">
        <v>5169</v>
      </c>
      <c r="C170" s="45" t="s">
        <v>53</v>
      </c>
      <c r="D170" s="48">
        <v>0</v>
      </c>
      <c r="E170" s="162">
        <v>60</v>
      </c>
      <c r="F170" s="162">
        <v>60000</v>
      </c>
      <c r="G170" s="77">
        <v>0</v>
      </c>
      <c r="H170" s="132"/>
      <c r="I170" s="40"/>
      <c r="J170" s="13"/>
      <c r="K170" s="8"/>
      <c r="L170" s="8"/>
      <c r="M170" s="8"/>
      <c r="N170" s="8"/>
    </row>
    <row r="171" spans="1:14" s="10" customFormat="1" ht="31.5" x14ac:dyDescent="0.25">
      <c r="A171" s="175">
        <v>3549</v>
      </c>
      <c r="B171" s="176"/>
      <c r="C171" s="282" t="s">
        <v>236</v>
      </c>
      <c r="D171" s="211">
        <f>SUM(D169:D170)</f>
        <v>0</v>
      </c>
      <c r="E171" s="211">
        <f>SUM(E169:E170)</f>
        <v>60</v>
      </c>
      <c r="F171" s="211">
        <f>SUM(F169:F170)</f>
        <v>60000</v>
      </c>
      <c r="G171" s="59">
        <f>SUM(G169:G170)</f>
        <v>0</v>
      </c>
      <c r="H171" s="166">
        <f>G171</f>
        <v>0</v>
      </c>
      <c r="I171" s="40"/>
      <c r="J171" s="13"/>
      <c r="K171" s="8"/>
      <c r="L171" s="8"/>
      <c r="M171" s="8"/>
      <c r="N171" s="8"/>
    </row>
    <row r="172" spans="1:14" s="10" customFormat="1" x14ac:dyDescent="0.2">
      <c r="A172" s="41"/>
      <c r="B172" s="50"/>
      <c r="C172" s="90"/>
      <c r="D172" s="53"/>
      <c r="E172" s="47"/>
      <c r="F172" s="53"/>
      <c r="G172" s="139"/>
      <c r="H172" s="132"/>
      <c r="I172" s="40"/>
      <c r="J172" s="13"/>
      <c r="K172" s="8"/>
      <c r="L172" s="8"/>
      <c r="M172" s="8"/>
      <c r="N172" s="8"/>
    </row>
    <row r="173" spans="1:14" s="10" customFormat="1" ht="30" x14ac:dyDescent="0.2">
      <c r="A173" s="41">
        <v>3599</v>
      </c>
      <c r="B173" s="65">
        <v>5137</v>
      </c>
      <c r="C173" s="44" t="s">
        <v>237</v>
      </c>
      <c r="D173" s="47">
        <v>0</v>
      </c>
      <c r="E173" s="236">
        <v>20</v>
      </c>
      <c r="F173" s="236">
        <v>0</v>
      </c>
      <c r="G173" s="77">
        <v>50</v>
      </c>
      <c r="H173" s="132"/>
      <c r="I173" s="40"/>
      <c r="J173" s="13"/>
      <c r="K173" s="8"/>
      <c r="L173" s="8"/>
      <c r="M173" s="8"/>
      <c r="N173" s="8"/>
    </row>
    <row r="174" spans="1:14" s="10" customFormat="1" x14ac:dyDescent="0.2">
      <c r="A174" s="42">
        <v>3599</v>
      </c>
      <c r="B174" s="52">
        <v>5492</v>
      </c>
      <c r="C174" s="45" t="s">
        <v>59</v>
      </c>
      <c r="D174" s="48">
        <v>0</v>
      </c>
      <c r="E174" s="162">
        <v>1</v>
      </c>
      <c r="F174" s="162">
        <v>0</v>
      </c>
      <c r="G174" s="77">
        <v>15</v>
      </c>
      <c r="H174" s="132"/>
      <c r="I174" s="40"/>
      <c r="J174" s="13"/>
      <c r="K174" s="8"/>
      <c r="L174" s="8"/>
      <c r="M174" s="8"/>
      <c r="N174" s="8"/>
    </row>
    <row r="175" spans="1:14" s="10" customFormat="1" x14ac:dyDescent="0.2">
      <c r="A175" s="42">
        <v>3599</v>
      </c>
      <c r="B175" s="52">
        <v>5901</v>
      </c>
      <c r="C175" s="45" t="s">
        <v>54</v>
      </c>
      <c r="D175" s="48">
        <v>0</v>
      </c>
      <c r="E175" s="162">
        <v>29</v>
      </c>
      <c r="F175" s="162">
        <v>0</v>
      </c>
      <c r="G175" s="77">
        <v>0</v>
      </c>
      <c r="H175" s="132"/>
      <c r="I175" s="40"/>
      <c r="J175" s="13"/>
      <c r="K175" s="8"/>
      <c r="L175" s="8"/>
      <c r="M175" s="8"/>
      <c r="N175" s="8"/>
    </row>
    <row r="176" spans="1:14" s="10" customFormat="1" ht="15.75" x14ac:dyDescent="0.25">
      <c r="A176" s="175">
        <v>3599</v>
      </c>
      <c r="B176" s="176"/>
      <c r="C176" s="282" t="s">
        <v>238</v>
      </c>
      <c r="D176" s="58">
        <f>SUM(D173:D175)</f>
        <v>0</v>
      </c>
      <c r="E176" s="58">
        <f>SUM(E173:E175)</f>
        <v>50</v>
      </c>
      <c r="F176" s="58">
        <f>SUM(F173:F175)</f>
        <v>0</v>
      </c>
      <c r="G176" s="59">
        <f>SUM(G173:G175)</f>
        <v>65</v>
      </c>
      <c r="H176" s="166">
        <f>G176</f>
        <v>65</v>
      </c>
      <c r="I176" s="40"/>
      <c r="J176" s="13"/>
      <c r="K176" s="8"/>
      <c r="L176" s="8"/>
      <c r="M176" s="8"/>
      <c r="N176" s="8"/>
    </row>
    <row r="177" spans="1:14" s="10" customFormat="1" x14ac:dyDescent="0.2">
      <c r="A177" s="41"/>
      <c r="B177" s="50"/>
      <c r="C177" s="90"/>
      <c r="D177" s="53"/>
      <c r="E177" s="47"/>
      <c r="F177" s="53"/>
      <c r="G177" s="139"/>
      <c r="H177" s="132"/>
      <c r="I177" s="40"/>
      <c r="J177" s="13"/>
      <c r="K177" s="8"/>
      <c r="L177" s="8"/>
      <c r="M177" s="8"/>
      <c r="N177" s="8"/>
    </row>
    <row r="178" spans="1:14" ht="30" x14ac:dyDescent="0.2">
      <c r="A178" s="41">
        <v>3631</v>
      </c>
      <c r="B178" s="50">
        <v>5169</v>
      </c>
      <c r="C178" s="90" t="s">
        <v>188</v>
      </c>
      <c r="D178" s="53">
        <v>6</v>
      </c>
      <c r="E178" s="47">
        <v>6</v>
      </c>
      <c r="F178" s="53">
        <v>0</v>
      </c>
      <c r="G178" s="77">
        <v>6</v>
      </c>
      <c r="H178" s="132"/>
      <c r="I178" s="40"/>
    </row>
    <row r="179" spans="1:14" s="6" customFormat="1" ht="15.75" x14ac:dyDescent="0.25">
      <c r="A179" s="185">
        <v>3631</v>
      </c>
      <c r="B179" s="186"/>
      <c r="C179" s="187" t="s">
        <v>58</v>
      </c>
      <c r="D179" s="58">
        <f>SUM(D178)</f>
        <v>6</v>
      </c>
      <c r="E179" s="167">
        <f>SUM(E178)</f>
        <v>6</v>
      </c>
      <c r="F179" s="58">
        <f>SUM(F178)</f>
        <v>0</v>
      </c>
      <c r="G179" s="59">
        <f>SUM(G178)</f>
        <v>6</v>
      </c>
      <c r="H179" s="166">
        <f>G179</f>
        <v>6</v>
      </c>
      <c r="I179" s="40"/>
      <c r="J179" s="13"/>
      <c r="K179" s="7"/>
      <c r="L179" s="7"/>
      <c r="M179" s="7"/>
      <c r="N179" s="7"/>
    </row>
    <row r="180" spans="1:14" x14ac:dyDescent="0.2">
      <c r="A180" s="41"/>
      <c r="B180" s="50"/>
      <c r="C180" s="90"/>
      <c r="D180" s="53"/>
      <c r="E180" s="47"/>
      <c r="F180" s="53"/>
      <c r="G180" s="139"/>
      <c r="H180" s="132"/>
      <c r="I180" s="40"/>
    </row>
    <row r="181" spans="1:14" x14ac:dyDescent="0.2">
      <c r="A181" s="41">
        <v>3632</v>
      </c>
      <c r="B181" s="65">
        <v>5011</v>
      </c>
      <c r="C181" s="239" t="s">
        <v>22</v>
      </c>
      <c r="D181" s="47">
        <v>100</v>
      </c>
      <c r="E181" s="236">
        <v>100</v>
      </c>
      <c r="F181" s="236">
        <v>100000</v>
      </c>
      <c r="G181" s="77">
        <v>104</v>
      </c>
      <c r="H181" s="132"/>
      <c r="I181" s="40"/>
    </row>
    <row r="182" spans="1:14" x14ac:dyDescent="0.2">
      <c r="A182" s="42">
        <v>3632</v>
      </c>
      <c r="B182" s="52">
        <v>5021</v>
      </c>
      <c r="C182" s="66" t="s">
        <v>25</v>
      </c>
      <c r="D182" s="48">
        <v>5</v>
      </c>
      <c r="E182" s="162">
        <v>5</v>
      </c>
      <c r="F182" s="162">
        <v>0</v>
      </c>
      <c r="G182" s="77">
        <v>5</v>
      </c>
      <c r="H182" s="132"/>
      <c r="I182" s="40"/>
    </row>
    <row r="183" spans="1:14" x14ac:dyDescent="0.2">
      <c r="A183" s="42">
        <v>3632</v>
      </c>
      <c r="B183" s="52">
        <v>5031</v>
      </c>
      <c r="C183" s="45" t="s">
        <v>49</v>
      </c>
      <c r="D183" s="48">
        <v>26</v>
      </c>
      <c r="E183" s="162">
        <v>26</v>
      </c>
      <c r="F183" s="162">
        <v>26000</v>
      </c>
      <c r="G183" s="77">
        <v>26</v>
      </c>
      <c r="H183" s="132"/>
      <c r="I183" s="40"/>
    </row>
    <row r="184" spans="1:14" x14ac:dyDescent="0.2">
      <c r="A184" s="42">
        <v>3632</v>
      </c>
      <c r="B184" s="52">
        <v>5032</v>
      </c>
      <c r="C184" s="45" t="s">
        <v>47</v>
      </c>
      <c r="D184" s="48">
        <v>10</v>
      </c>
      <c r="E184" s="162">
        <v>10</v>
      </c>
      <c r="F184" s="162">
        <v>10000</v>
      </c>
      <c r="G184" s="77">
        <v>10</v>
      </c>
      <c r="H184" s="132"/>
      <c r="I184" s="40"/>
    </row>
    <row r="185" spans="1:14" x14ac:dyDescent="0.2">
      <c r="A185" s="42">
        <v>3632</v>
      </c>
      <c r="B185" s="52">
        <v>5137</v>
      </c>
      <c r="C185" s="45" t="s">
        <v>52</v>
      </c>
      <c r="D185" s="48">
        <v>5</v>
      </c>
      <c r="E185" s="162">
        <v>5</v>
      </c>
      <c r="F185" s="162">
        <v>0</v>
      </c>
      <c r="G185" s="77">
        <v>5</v>
      </c>
      <c r="H185" s="132"/>
      <c r="I185" s="40"/>
    </row>
    <row r="186" spans="1:14" x14ac:dyDescent="0.2">
      <c r="A186" s="42">
        <v>3632</v>
      </c>
      <c r="B186" s="52">
        <v>5139</v>
      </c>
      <c r="C186" s="45" t="s">
        <v>8</v>
      </c>
      <c r="D186" s="48">
        <v>6</v>
      </c>
      <c r="E186" s="162">
        <v>6</v>
      </c>
      <c r="F186" s="162">
        <v>2460</v>
      </c>
      <c r="G186" s="77">
        <v>6</v>
      </c>
      <c r="H186" s="132"/>
      <c r="I186" s="40"/>
    </row>
    <row r="187" spans="1:14" x14ac:dyDescent="0.2">
      <c r="A187" s="42">
        <v>3632</v>
      </c>
      <c r="B187" s="52">
        <v>5151</v>
      </c>
      <c r="C187" s="45" t="s">
        <v>15</v>
      </c>
      <c r="D187" s="48">
        <v>9</v>
      </c>
      <c r="E187" s="162">
        <v>9</v>
      </c>
      <c r="F187" s="162">
        <v>2379</v>
      </c>
      <c r="G187" s="77">
        <v>9</v>
      </c>
      <c r="H187" s="132"/>
      <c r="I187" s="40"/>
    </row>
    <row r="188" spans="1:14" x14ac:dyDescent="0.2">
      <c r="A188" s="42">
        <v>3632</v>
      </c>
      <c r="B188" s="52">
        <v>5156</v>
      </c>
      <c r="C188" s="45" t="s">
        <v>88</v>
      </c>
      <c r="D188" s="48">
        <v>1</v>
      </c>
      <c r="E188" s="162">
        <v>1</v>
      </c>
      <c r="F188" s="162">
        <v>0</v>
      </c>
      <c r="G188" s="77">
        <v>1</v>
      </c>
      <c r="H188" s="132"/>
      <c r="I188" s="40"/>
    </row>
    <row r="189" spans="1:14" x14ac:dyDescent="0.2">
      <c r="A189" s="42">
        <v>3632</v>
      </c>
      <c r="B189" s="52">
        <v>5164</v>
      </c>
      <c r="C189" s="45" t="s">
        <v>96</v>
      </c>
      <c r="D189" s="48">
        <v>1</v>
      </c>
      <c r="E189" s="162">
        <v>1</v>
      </c>
      <c r="F189" s="162">
        <v>0</v>
      </c>
      <c r="G189" s="77">
        <v>1</v>
      </c>
      <c r="H189" s="132"/>
      <c r="I189" s="40"/>
    </row>
    <row r="190" spans="1:14" ht="30" x14ac:dyDescent="0.2">
      <c r="A190" s="42">
        <v>3632</v>
      </c>
      <c r="B190" s="52">
        <v>5169</v>
      </c>
      <c r="C190" s="45" t="s">
        <v>239</v>
      </c>
      <c r="D190" s="48">
        <v>100</v>
      </c>
      <c r="E190" s="162">
        <v>100</v>
      </c>
      <c r="F190" s="162">
        <v>75900</v>
      </c>
      <c r="G190" s="77"/>
      <c r="H190" s="132"/>
      <c r="I190" s="40"/>
    </row>
    <row r="191" spans="1:14" ht="30" x14ac:dyDescent="0.2">
      <c r="A191" s="42"/>
      <c r="B191" s="52"/>
      <c r="C191" s="45" t="s">
        <v>314</v>
      </c>
      <c r="D191" s="48"/>
      <c r="E191" s="162"/>
      <c r="F191" s="162"/>
      <c r="G191" s="77">
        <v>60</v>
      </c>
      <c r="H191" s="132"/>
      <c r="I191" s="40"/>
    </row>
    <row r="192" spans="1:14" ht="30" x14ac:dyDescent="0.2">
      <c r="A192" s="42">
        <v>3632</v>
      </c>
      <c r="B192" s="52">
        <v>5171</v>
      </c>
      <c r="C192" s="45" t="s">
        <v>313</v>
      </c>
      <c r="D192" s="48">
        <v>125</v>
      </c>
      <c r="E192" s="162">
        <v>125</v>
      </c>
      <c r="F192" s="162">
        <v>0</v>
      </c>
      <c r="G192" s="77">
        <f>20+50</f>
        <v>70</v>
      </c>
      <c r="H192" s="132"/>
      <c r="I192" s="40"/>
    </row>
    <row r="193" spans="1:14" s="3" customFormat="1" ht="15.75" x14ac:dyDescent="0.25">
      <c r="A193" s="168">
        <v>3632</v>
      </c>
      <c r="B193" s="169"/>
      <c r="C193" s="111" t="s">
        <v>26</v>
      </c>
      <c r="D193" s="179">
        <f>SUM(D181:D192)</f>
        <v>388</v>
      </c>
      <c r="E193" s="171">
        <f>SUM(E181:E192)</f>
        <v>388</v>
      </c>
      <c r="F193" s="179">
        <f>SUM(F181:F192)</f>
        <v>216739</v>
      </c>
      <c r="G193" s="258">
        <f>SUM(G181:G192)</f>
        <v>297</v>
      </c>
      <c r="H193" s="121">
        <f>G193</f>
        <v>297</v>
      </c>
      <c r="I193" s="40"/>
      <c r="J193" s="13"/>
      <c r="K193" s="5"/>
      <c r="L193" s="5"/>
      <c r="M193" s="5"/>
      <c r="N193" s="5"/>
    </row>
    <row r="194" spans="1:14" x14ac:dyDescent="0.2">
      <c r="A194" s="41"/>
      <c r="B194" s="50"/>
      <c r="C194" s="90"/>
      <c r="D194" s="53"/>
      <c r="E194" s="47"/>
      <c r="F194" s="53"/>
      <c r="G194" s="139"/>
      <c r="H194" s="132"/>
      <c r="I194" s="40"/>
    </row>
    <row r="195" spans="1:14" x14ac:dyDescent="0.2">
      <c r="A195" s="41">
        <v>3635</v>
      </c>
      <c r="B195" s="50">
        <v>5166</v>
      </c>
      <c r="C195" s="90" t="s">
        <v>31</v>
      </c>
      <c r="D195" s="53">
        <v>250</v>
      </c>
      <c r="E195" s="47">
        <v>250</v>
      </c>
      <c r="F195" s="53">
        <v>35521</v>
      </c>
      <c r="G195" s="77">
        <v>250</v>
      </c>
      <c r="H195" s="132"/>
      <c r="I195" s="40"/>
    </row>
    <row r="196" spans="1:14" s="3" customFormat="1" ht="15.75" x14ac:dyDescent="0.25">
      <c r="A196" s="168">
        <v>3635</v>
      </c>
      <c r="B196" s="169"/>
      <c r="C196" s="170" t="s">
        <v>27</v>
      </c>
      <c r="D196" s="179">
        <f>SUM(D195:D195)</f>
        <v>250</v>
      </c>
      <c r="E196" s="171">
        <f>SUM(E195:E195)</f>
        <v>250</v>
      </c>
      <c r="F196" s="179">
        <f>SUM(F195:F195)</f>
        <v>35521</v>
      </c>
      <c r="G196" s="59">
        <f>SUM(G195)</f>
        <v>250</v>
      </c>
      <c r="H196" s="121">
        <f>G196</f>
        <v>250</v>
      </c>
      <c r="I196" s="40"/>
      <c r="J196" s="13"/>
      <c r="K196" s="5"/>
      <c r="L196" s="5"/>
      <c r="M196" s="5"/>
      <c r="N196" s="5"/>
    </row>
    <row r="197" spans="1:14" s="3" customFormat="1" ht="15.75" x14ac:dyDescent="0.25">
      <c r="A197" s="168"/>
      <c r="B197" s="169"/>
      <c r="C197" s="170"/>
      <c r="D197" s="179"/>
      <c r="E197" s="171"/>
      <c r="F197" s="179"/>
      <c r="G197" s="244"/>
      <c r="H197" s="121"/>
      <c r="I197" s="40"/>
      <c r="J197" s="13"/>
      <c r="K197" s="5"/>
      <c r="L197" s="5"/>
      <c r="M197" s="5"/>
      <c r="N197" s="5"/>
    </row>
    <row r="198" spans="1:14" s="12" customFormat="1" x14ac:dyDescent="0.2">
      <c r="A198" s="41">
        <v>3639</v>
      </c>
      <c r="B198" s="65">
        <v>5151</v>
      </c>
      <c r="C198" s="44" t="s">
        <v>15</v>
      </c>
      <c r="D198" s="47">
        <v>5</v>
      </c>
      <c r="E198" s="236">
        <v>5</v>
      </c>
      <c r="F198" s="236">
        <v>1223</v>
      </c>
      <c r="G198" s="77">
        <v>5</v>
      </c>
      <c r="H198" s="132"/>
      <c r="I198" s="40"/>
      <c r="J198" s="13"/>
      <c r="K198" s="13"/>
      <c r="L198" s="13"/>
      <c r="M198" s="13"/>
      <c r="N198" s="13"/>
    </row>
    <row r="199" spans="1:14" s="10" customFormat="1" x14ac:dyDescent="0.2">
      <c r="A199" s="42">
        <v>3639</v>
      </c>
      <c r="B199" s="52">
        <v>5154</v>
      </c>
      <c r="C199" s="45" t="s">
        <v>135</v>
      </c>
      <c r="D199" s="48">
        <v>10</v>
      </c>
      <c r="E199" s="162">
        <v>10</v>
      </c>
      <c r="F199" s="162">
        <v>1277</v>
      </c>
      <c r="G199" s="77">
        <v>10</v>
      </c>
      <c r="H199" s="132"/>
      <c r="I199" s="40"/>
      <c r="J199" s="13"/>
      <c r="K199" s="8"/>
      <c r="L199" s="8"/>
      <c r="M199" s="8"/>
      <c r="N199" s="8"/>
    </row>
    <row r="200" spans="1:14" s="10" customFormat="1" ht="30" x14ac:dyDescent="0.2">
      <c r="A200" s="42">
        <v>3639</v>
      </c>
      <c r="B200" s="52">
        <v>5169</v>
      </c>
      <c r="C200" s="45" t="s">
        <v>241</v>
      </c>
      <c r="D200" s="48">
        <v>15</v>
      </c>
      <c r="E200" s="162">
        <v>15</v>
      </c>
      <c r="F200" s="162">
        <v>31779.360000000001</v>
      </c>
      <c r="G200" s="77">
        <v>5</v>
      </c>
      <c r="H200" s="132"/>
      <c r="I200" s="40"/>
      <c r="J200" s="13"/>
      <c r="K200" s="8"/>
      <c r="L200" s="8"/>
      <c r="M200" s="8"/>
      <c r="N200" s="8"/>
    </row>
    <row r="201" spans="1:14" s="10" customFormat="1" x14ac:dyDescent="0.2">
      <c r="A201" s="42">
        <v>3639</v>
      </c>
      <c r="B201" s="52">
        <v>5169</v>
      </c>
      <c r="C201" s="45" t="s">
        <v>345</v>
      </c>
      <c r="D201" s="48"/>
      <c r="E201" s="162"/>
      <c r="F201" s="162"/>
      <c r="G201" s="77">
        <v>1100</v>
      </c>
      <c r="H201" s="132"/>
      <c r="I201" s="40"/>
      <c r="J201" s="13"/>
      <c r="K201" s="8"/>
      <c r="L201" s="8"/>
      <c r="M201" s="8"/>
      <c r="N201" s="8"/>
    </row>
    <row r="202" spans="1:14" s="10" customFormat="1" ht="30" x14ac:dyDescent="0.2">
      <c r="A202" s="42">
        <v>3639</v>
      </c>
      <c r="B202" s="52">
        <v>5171</v>
      </c>
      <c r="C202" s="45" t="s">
        <v>242</v>
      </c>
      <c r="D202" s="48">
        <v>20</v>
      </c>
      <c r="E202" s="162">
        <v>51</v>
      </c>
      <c r="F202" s="162">
        <v>5826.45</v>
      </c>
      <c r="G202" s="77">
        <v>15</v>
      </c>
      <c r="H202" s="132"/>
      <c r="I202" s="40"/>
      <c r="J202" s="13"/>
      <c r="K202" s="8"/>
      <c r="L202" s="8"/>
      <c r="M202" s="8"/>
      <c r="N202" s="8"/>
    </row>
    <row r="203" spans="1:14" s="10" customFormat="1" x14ac:dyDescent="0.2">
      <c r="A203" s="42">
        <v>3639</v>
      </c>
      <c r="B203" s="52">
        <v>6121</v>
      </c>
      <c r="C203" s="45" t="s">
        <v>240</v>
      </c>
      <c r="D203" s="48">
        <v>200</v>
      </c>
      <c r="E203" s="162">
        <v>169</v>
      </c>
      <c r="F203" s="162">
        <v>0</v>
      </c>
      <c r="G203" s="77">
        <v>200</v>
      </c>
      <c r="H203" s="132"/>
      <c r="I203" s="40"/>
      <c r="J203" s="13"/>
      <c r="K203" s="8"/>
      <c r="L203" s="8"/>
      <c r="M203" s="8"/>
      <c r="N203" s="8"/>
    </row>
    <row r="204" spans="1:14" s="3" customFormat="1" ht="15.75" x14ac:dyDescent="0.25">
      <c r="A204" s="168">
        <v>3639</v>
      </c>
      <c r="B204" s="169"/>
      <c r="C204" s="170" t="s">
        <v>68</v>
      </c>
      <c r="D204" s="179">
        <f>SUM(D198:D203)</f>
        <v>250</v>
      </c>
      <c r="E204" s="179">
        <f>SUM(E198:E203)</f>
        <v>250</v>
      </c>
      <c r="F204" s="179">
        <f>SUM(F198:F203)</f>
        <v>40105.81</v>
      </c>
      <c r="G204" s="258">
        <f>SUM(G198:G203)</f>
        <v>1335</v>
      </c>
      <c r="H204" s="166">
        <f>G204</f>
        <v>1335</v>
      </c>
      <c r="I204" s="40"/>
      <c r="J204" s="13"/>
      <c r="K204" s="5"/>
      <c r="L204" s="5"/>
      <c r="M204" s="5"/>
      <c r="N204" s="5"/>
    </row>
    <row r="205" spans="1:14" s="3" customFormat="1" ht="15.75" x14ac:dyDescent="0.25">
      <c r="A205" s="168"/>
      <c r="B205" s="169"/>
      <c r="C205" s="170"/>
      <c r="D205" s="179"/>
      <c r="E205" s="171"/>
      <c r="F205" s="179"/>
      <c r="G205" s="244"/>
      <c r="H205" s="121"/>
      <c r="I205" s="40"/>
      <c r="J205" s="13"/>
      <c r="K205" s="5"/>
      <c r="L205" s="5"/>
      <c r="M205" s="5"/>
      <c r="N205" s="5"/>
    </row>
    <row r="206" spans="1:14" s="3" customFormat="1" x14ac:dyDescent="0.2">
      <c r="A206" s="41">
        <v>3722</v>
      </c>
      <c r="B206" s="50">
        <v>5169</v>
      </c>
      <c r="C206" s="90" t="s">
        <v>9</v>
      </c>
      <c r="D206" s="53">
        <v>150</v>
      </c>
      <c r="E206" s="47">
        <v>150</v>
      </c>
      <c r="F206" s="53">
        <v>122549.5</v>
      </c>
      <c r="G206" s="77">
        <v>150</v>
      </c>
      <c r="H206" s="132"/>
      <c r="I206" s="40"/>
      <c r="J206" s="13"/>
      <c r="K206" s="5"/>
      <c r="L206" s="5"/>
      <c r="M206" s="5"/>
      <c r="N206" s="5"/>
    </row>
    <row r="207" spans="1:14" s="3" customFormat="1" ht="15.75" x14ac:dyDescent="0.25">
      <c r="A207" s="168">
        <v>3722</v>
      </c>
      <c r="B207" s="169"/>
      <c r="C207" s="170" t="s">
        <v>28</v>
      </c>
      <c r="D207" s="179">
        <f>SUM(D206)</f>
        <v>150</v>
      </c>
      <c r="E207" s="171">
        <f>SUM(E206)</f>
        <v>150</v>
      </c>
      <c r="F207" s="179">
        <f>SUM(F206)</f>
        <v>122549.5</v>
      </c>
      <c r="G207" s="59">
        <f>SUM(G206)</f>
        <v>150</v>
      </c>
      <c r="H207" s="121">
        <f>G206</f>
        <v>150</v>
      </c>
      <c r="I207" s="40"/>
      <c r="J207" s="13"/>
      <c r="K207" s="5"/>
      <c r="L207" s="5"/>
      <c r="M207" s="5"/>
      <c r="N207" s="5"/>
    </row>
    <row r="208" spans="1:14" s="3" customFormat="1" ht="15.75" x14ac:dyDescent="0.25">
      <c r="A208" s="168"/>
      <c r="B208" s="169"/>
      <c r="C208" s="170"/>
      <c r="D208" s="179"/>
      <c r="E208" s="171"/>
      <c r="F208" s="179"/>
      <c r="G208" s="244"/>
      <c r="H208" s="121"/>
      <c r="I208" s="40"/>
      <c r="J208" s="13"/>
      <c r="K208" s="5"/>
      <c r="L208" s="5"/>
      <c r="M208" s="5"/>
      <c r="N208" s="5"/>
    </row>
    <row r="209" spans="1:14" s="3" customFormat="1" x14ac:dyDescent="0.2">
      <c r="A209" s="41">
        <v>3731</v>
      </c>
      <c r="B209" s="50">
        <v>5169</v>
      </c>
      <c r="C209" s="90" t="s">
        <v>53</v>
      </c>
      <c r="D209" s="53">
        <v>8</v>
      </c>
      <c r="E209" s="47">
        <v>8</v>
      </c>
      <c r="F209" s="53">
        <v>2542</v>
      </c>
      <c r="G209" s="77">
        <v>8</v>
      </c>
      <c r="H209" s="132"/>
      <c r="I209" s="40"/>
      <c r="J209" s="13"/>
      <c r="K209" s="5"/>
      <c r="L209" s="5"/>
      <c r="M209" s="5"/>
      <c r="N209" s="5"/>
    </row>
    <row r="210" spans="1:14" s="3" customFormat="1" ht="31.5" x14ac:dyDescent="0.25">
      <c r="A210" s="168">
        <v>3731</v>
      </c>
      <c r="B210" s="169"/>
      <c r="C210" s="170" t="s">
        <v>155</v>
      </c>
      <c r="D210" s="179">
        <f>SUM(D209:D209)</f>
        <v>8</v>
      </c>
      <c r="E210" s="171">
        <f>SUM(E209:E209)</f>
        <v>8</v>
      </c>
      <c r="F210" s="179">
        <f>SUM(F209)</f>
        <v>2542</v>
      </c>
      <c r="G210" s="59">
        <f>SUM(G209)</f>
        <v>8</v>
      </c>
      <c r="H210" s="121">
        <f>G210</f>
        <v>8</v>
      </c>
      <c r="I210" s="40"/>
      <c r="J210" s="13"/>
      <c r="K210" s="5"/>
      <c r="L210" s="5"/>
      <c r="M210" s="5"/>
      <c r="N210" s="5"/>
    </row>
    <row r="211" spans="1:14" s="3" customFormat="1" ht="15.75" x14ac:dyDescent="0.25">
      <c r="A211" s="168"/>
      <c r="B211" s="169"/>
      <c r="C211" s="170"/>
      <c r="D211" s="179"/>
      <c r="E211" s="171"/>
      <c r="F211" s="179"/>
      <c r="G211" s="244"/>
      <c r="H211" s="121"/>
      <c r="I211" s="40"/>
      <c r="J211" s="13"/>
      <c r="K211" s="5"/>
      <c r="L211" s="5"/>
      <c r="M211" s="5"/>
      <c r="N211" s="5"/>
    </row>
    <row r="212" spans="1:14" s="3" customFormat="1" ht="30" x14ac:dyDescent="0.2">
      <c r="A212" s="41">
        <v>3745</v>
      </c>
      <c r="B212" s="65">
        <v>5137</v>
      </c>
      <c r="C212" s="44" t="s">
        <v>101</v>
      </c>
      <c r="D212" s="47">
        <v>100</v>
      </c>
      <c r="E212" s="236">
        <v>100</v>
      </c>
      <c r="F212" s="236">
        <v>9490</v>
      </c>
      <c r="G212" s="77">
        <v>100</v>
      </c>
      <c r="H212" s="132"/>
      <c r="I212" s="40"/>
      <c r="J212" s="13"/>
      <c r="K212" s="5"/>
      <c r="L212" s="5"/>
      <c r="M212" s="5"/>
      <c r="N212" s="5"/>
    </row>
    <row r="213" spans="1:14" s="3" customFormat="1" ht="30" x14ac:dyDescent="0.2">
      <c r="A213" s="41">
        <v>3745</v>
      </c>
      <c r="B213" s="65">
        <v>5137</v>
      </c>
      <c r="C213" s="44" t="s">
        <v>346</v>
      </c>
      <c r="D213" s="48"/>
      <c r="E213" s="162"/>
      <c r="F213" s="162"/>
      <c r="G213" s="77">
        <v>145</v>
      </c>
      <c r="H213" s="132"/>
      <c r="I213" s="40"/>
      <c r="J213" s="13"/>
      <c r="K213" s="5"/>
      <c r="L213" s="5"/>
      <c r="M213" s="5"/>
      <c r="N213" s="5"/>
    </row>
    <row r="214" spans="1:14" s="3" customFormat="1" x14ac:dyDescent="0.2">
      <c r="A214" s="42">
        <v>3745</v>
      </c>
      <c r="B214" s="52">
        <v>5139</v>
      </c>
      <c r="C214" s="45" t="s">
        <v>92</v>
      </c>
      <c r="D214" s="48">
        <v>30</v>
      </c>
      <c r="E214" s="162">
        <v>30</v>
      </c>
      <c r="F214" s="162">
        <v>28520</v>
      </c>
      <c r="G214" s="77">
        <v>30</v>
      </c>
      <c r="H214" s="132"/>
      <c r="I214" s="40"/>
      <c r="J214" s="13"/>
      <c r="K214" s="5"/>
      <c r="L214" s="5"/>
      <c r="M214" s="5"/>
      <c r="N214" s="5"/>
    </row>
    <row r="215" spans="1:14" s="3" customFormat="1" x14ac:dyDescent="0.2">
      <c r="A215" s="42">
        <v>3745</v>
      </c>
      <c r="B215" s="52">
        <v>5166</v>
      </c>
      <c r="C215" s="45" t="s">
        <v>174</v>
      </c>
      <c r="D215" s="48">
        <v>250</v>
      </c>
      <c r="E215" s="162">
        <v>0</v>
      </c>
      <c r="F215" s="162">
        <v>0</v>
      </c>
      <c r="G215" s="77">
        <v>0</v>
      </c>
      <c r="H215" s="132"/>
      <c r="I215" s="40"/>
      <c r="J215" s="13"/>
      <c r="K215" s="5"/>
      <c r="L215" s="5"/>
      <c r="M215" s="5"/>
      <c r="N215" s="5"/>
    </row>
    <row r="216" spans="1:14" s="3" customFormat="1" x14ac:dyDescent="0.2">
      <c r="A216" s="42">
        <v>3745</v>
      </c>
      <c r="B216" s="52">
        <v>5169</v>
      </c>
      <c r="C216" s="45" t="s">
        <v>156</v>
      </c>
      <c r="D216" s="48">
        <v>30</v>
      </c>
      <c r="E216" s="162">
        <v>30</v>
      </c>
      <c r="F216" s="162">
        <v>0</v>
      </c>
      <c r="G216" s="77">
        <v>30</v>
      </c>
      <c r="H216" s="132"/>
      <c r="I216" s="40"/>
      <c r="J216" s="13"/>
      <c r="K216" s="5"/>
      <c r="L216" s="5"/>
      <c r="M216" s="5"/>
      <c r="N216" s="5"/>
    </row>
    <row r="217" spans="1:14" s="3" customFormat="1" x14ac:dyDescent="0.2">
      <c r="A217" s="42">
        <v>3745</v>
      </c>
      <c r="B217" s="52">
        <v>5169</v>
      </c>
      <c r="C217" s="45" t="s">
        <v>121</v>
      </c>
      <c r="D217" s="48">
        <v>2400</v>
      </c>
      <c r="E217" s="162">
        <v>2400</v>
      </c>
      <c r="F217" s="162">
        <v>1789837.61</v>
      </c>
      <c r="G217" s="77">
        <v>2400</v>
      </c>
      <c r="H217" s="132"/>
      <c r="I217" s="40"/>
      <c r="J217" s="13"/>
      <c r="K217" s="5"/>
      <c r="L217" s="5"/>
      <c r="M217" s="5"/>
      <c r="N217" s="5"/>
    </row>
    <row r="218" spans="1:14" s="3" customFormat="1" ht="30" x14ac:dyDescent="0.2">
      <c r="A218" s="42">
        <v>3745</v>
      </c>
      <c r="B218" s="52">
        <v>5169</v>
      </c>
      <c r="C218" s="45" t="s">
        <v>300</v>
      </c>
      <c r="D218" s="48"/>
      <c r="E218" s="162"/>
      <c r="F218" s="162"/>
      <c r="G218" s="77">
        <v>80</v>
      </c>
      <c r="H218" s="132"/>
      <c r="I218" s="40"/>
      <c r="J218" s="13"/>
      <c r="K218" s="5"/>
      <c r="L218" s="5"/>
      <c r="M218" s="5"/>
      <c r="N218" s="5"/>
    </row>
    <row r="219" spans="1:14" s="3" customFormat="1" x14ac:dyDescent="0.2">
      <c r="A219" s="42">
        <v>3745</v>
      </c>
      <c r="B219" s="52">
        <v>5171</v>
      </c>
      <c r="C219" s="45" t="s">
        <v>157</v>
      </c>
      <c r="D219" s="48">
        <v>20</v>
      </c>
      <c r="E219" s="162">
        <v>20</v>
      </c>
      <c r="F219" s="162">
        <v>15853</v>
      </c>
      <c r="G219" s="77">
        <v>20</v>
      </c>
      <c r="H219" s="132"/>
      <c r="I219" s="28"/>
      <c r="J219" s="13"/>
      <c r="K219" s="5"/>
      <c r="L219" s="5"/>
      <c r="M219" s="5"/>
      <c r="N219" s="5"/>
    </row>
    <row r="220" spans="1:14" s="3" customFormat="1" x14ac:dyDescent="0.2">
      <c r="A220" s="42">
        <v>3745</v>
      </c>
      <c r="B220" s="52">
        <v>5171</v>
      </c>
      <c r="C220" s="45" t="s">
        <v>248</v>
      </c>
      <c r="D220" s="48">
        <v>100</v>
      </c>
      <c r="E220" s="162">
        <v>450</v>
      </c>
      <c r="F220" s="162">
        <v>449113</v>
      </c>
      <c r="G220" s="77">
        <v>100</v>
      </c>
      <c r="H220" s="132"/>
      <c r="I220" s="28">
        <f>SUM(G212:G220)</f>
        <v>2905</v>
      </c>
      <c r="J220" s="13"/>
      <c r="K220" s="5"/>
      <c r="L220" s="5"/>
      <c r="M220" s="5"/>
      <c r="N220" s="5"/>
    </row>
    <row r="221" spans="1:14" s="3" customFormat="1" ht="30" x14ac:dyDescent="0.2">
      <c r="A221" s="42">
        <v>3745</v>
      </c>
      <c r="B221" s="52">
        <v>6121</v>
      </c>
      <c r="C221" s="45" t="s">
        <v>243</v>
      </c>
      <c r="D221" s="48">
        <v>0</v>
      </c>
      <c r="E221" s="162">
        <v>250</v>
      </c>
      <c r="F221" s="162">
        <v>0</v>
      </c>
      <c r="G221" s="77">
        <f>250+250</f>
        <v>500</v>
      </c>
      <c r="H221" s="132"/>
      <c r="I221" s="40"/>
      <c r="J221" s="13"/>
      <c r="K221" s="5"/>
      <c r="L221" s="5"/>
      <c r="M221" s="5"/>
      <c r="N221" s="5"/>
    </row>
    <row r="222" spans="1:14" s="3" customFormat="1" ht="30" x14ac:dyDescent="0.2">
      <c r="A222" s="42">
        <v>3745</v>
      </c>
      <c r="B222" s="52">
        <v>6121</v>
      </c>
      <c r="C222" s="45" t="s">
        <v>244</v>
      </c>
      <c r="D222" s="48">
        <v>0</v>
      </c>
      <c r="E222" s="162">
        <v>1500</v>
      </c>
      <c r="F222" s="162">
        <v>0</v>
      </c>
      <c r="G222" s="77">
        <v>0</v>
      </c>
      <c r="H222" s="132"/>
      <c r="I222" s="40"/>
      <c r="J222" s="13"/>
      <c r="K222" s="5"/>
      <c r="L222" s="5"/>
      <c r="M222" s="5"/>
      <c r="N222" s="5"/>
    </row>
    <row r="223" spans="1:14" s="3" customFormat="1" ht="30" x14ac:dyDescent="0.2">
      <c r="A223" s="42">
        <v>3745</v>
      </c>
      <c r="B223" s="52">
        <v>6129</v>
      </c>
      <c r="C223" s="45" t="s">
        <v>245</v>
      </c>
      <c r="D223" s="48">
        <v>800</v>
      </c>
      <c r="E223" s="162">
        <v>800</v>
      </c>
      <c r="F223" s="162">
        <v>781874</v>
      </c>
      <c r="G223" s="77"/>
      <c r="H223" s="132"/>
      <c r="I223" s="40"/>
      <c r="J223" s="13"/>
      <c r="K223" s="5"/>
      <c r="L223" s="5"/>
      <c r="M223" s="5"/>
      <c r="N223" s="5"/>
    </row>
    <row r="224" spans="1:14" s="3" customFormat="1" ht="30" x14ac:dyDescent="0.2">
      <c r="A224" s="42">
        <v>3745</v>
      </c>
      <c r="B224" s="52">
        <v>6129</v>
      </c>
      <c r="C224" s="45" t="s">
        <v>246</v>
      </c>
      <c r="D224" s="48">
        <v>0</v>
      </c>
      <c r="E224" s="162">
        <v>50</v>
      </c>
      <c r="F224" s="162">
        <v>50000</v>
      </c>
      <c r="G224" s="77"/>
      <c r="H224" s="132"/>
      <c r="I224" s="40"/>
      <c r="J224" s="13"/>
      <c r="K224" s="5"/>
      <c r="L224" s="5"/>
      <c r="M224" s="5"/>
      <c r="N224" s="5"/>
    </row>
    <row r="225" spans="1:14" s="3" customFormat="1" x14ac:dyDescent="0.2">
      <c r="A225" s="42"/>
      <c r="B225" s="52"/>
      <c r="C225" s="45" t="s">
        <v>247</v>
      </c>
      <c r="D225" s="48"/>
      <c r="E225" s="162"/>
      <c r="F225" s="162"/>
      <c r="G225" s="77"/>
      <c r="H225" s="132"/>
      <c r="I225" s="40"/>
      <c r="J225" s="13"/>
      <c r="K225" s="5"/>
      <c r="L225" s="5"/>
      <c r="M225" s="5"/>
      <c r="N225" s="5"/>
    </row>
    <row r="226" spans="1:14" s="3" customFormat="1" ht="15.75" x14ac:dyDescent="0.25">
      <c r="A226" s="168">
        <v>3745</v>
      </c>
      <c r="B226" s="169"/>
      <c r="C226" s="170" t="s">
        <v>35</v>
      </c>
      <c r="D226" s="179">
        <f>SUM(D212:D225)</f>
        <v>3730</v>
      </c>
      <c r="E226" s="179">
        <f>SUM(E212:E225)</f>
        <v>5630</v>
      </c>
      <c r="F226" s="179">
        <f>SUM(F212:F225)</f>
        <v>3124687.6100000003</v>
      </c>
      <c r="G226" s="258">
        <f>SUM(G212:G225)</f>
        <v>3405</v>
      </c>
      <c r="H226" s="121">
        <f>G226</f>
        <v>3405</v>
      </c>
      <c r="I226" s="40"/>
      <c r="J226" s="13"/>
      <c r="K226" s="5"/>
      <c r="L226" s="5"/>
      <c r="M226" s="5"/>
      <c r="N226" s="5"/>
    </row>
    <row r="227" spans="1:14" s="3" customFormat="1" ht="15.75" x14ac:dyDescent="0.25">
      <c r="A227" s="41"/>
      <c r="B227" s="50"/>
      <c r="C227" s="90"/>
      <c r="D227" s="53"/>
      <c r="E227" s="171"/>
      <c r="F227" s="179"/>
      <c r="G227" s="244"/>
      <c r="H227" s="121"/>
      <c r="I227" s="40"/>
      <c r="J227" s="13"/>
      <c r="K227" s="5"/>
      <c r="L227" s="5"/>
      <c r="M227" s="5"/>
      <c r="N227" s="5"/>
    </row>
    <row r="228" spans="1:14" s="3" customFormat="1" ht="15.75" x14ac:dyDescent="0.25">
      <c r="A228" s="41">
        <v>3900</v>
      </c>
      <c r="B228" s="65">
        <v>5139</v>
      </c>
      <c r="C228" s="44" t="s">
        <v>158</v>
      </c>
      <c r="D228" s="47">
        <v>3</v>
      </c>
      <c r="E228" s="236">
        <v>3</v>
      </c>
      <c r="F228" s="236">
        <v>0</v>
      </c>
      <c r="G228" s="77">
        <v>3</v>
      </c>
      <c r="H228" s="121"/>
      <c r="I228" s="40"/>
      <c r="J228" s="13"/>
      <c r="K228" s="5"/>
      <c r="L228" s="5"/>
      <c r="M228" s="5"/>
      <c r="N228" s="5"/>
    </row>
    <row r="229" spans="1:14" s="3" customFormat="1" x14ac:dyDescent="0.2">
      <c r="A229" s="42">
        <v>3900</v>
      </c>
      <c r="B229" s="52">
        <v>5161</v>
      </c>
      <c r="C229" s="45" t="s">
        <v>18</v>
      </c>
      <c r="D229" s="48">
        <v>12</v>
      </c>
      <c r="E229" s="162">
        <v>12</v>
      </c>
      <c r="F229" s="162">
        <v>7078</v>
      </c>
      <c r="G229" s="77">
        <v>10</v>
      </c>
      <c r="H229" s="132"/>
      <c r="I229" s="40"/>
      <c r="J229" s="13"/>
      <c r="K229" s="5"/>
      <c r="L229" s="5"/>
      <c r="M229" s="5"/>
      <c r="N229" s="5"/>
    </row>
    <row r="230" spans="1:14" s="3" customFormat="1" x14ac:dyDescent="0.2">
      <c r="A230" s="42">
        <v>3900</v>
      </c>
      <c r="B230" s="52">
        <v>5194</v>
      </c>
      <c r="C230" s="45" t="s">
        <v>250</v>
      </c>
      <c r="D230" s="48"/>
      <c r="E230" s="162"/>
      <c r="F230" s="162"/>
      <c r="G230" s="77">
        <v>5</v>
      </c>
      <c r="H230" s="132"/>
      <c r="I230" s="40"/>
      <c r="J230" s="13"/>
      <c r="K230" s="5"/>
      <c r="L230" s="5"/>
      <c r="M230" s="5"/>
      <c r="N230" s="5"/>
    </row>
    <row r="231" spans="1:14" s="3" customFormat="1" x14ac:dyDescent="0.2">
      <c r="A231" s="42">
        <v>3900</v>
      </c>
      <c r="B231" s="52">
        <v>5221</v>
      </c>
      <c r="C231" s="45" t="s">
        <v>114</v>
      </c>
      <c r="D231" s="48">
        <v>20</v>
      </c>
      <c r="E231" s="162">
        <v>20</v>
      </c>
      <c r="F231" s="162">
        <v>20000</v>
      </c>
      <c r="G231" s="77"/>
      <c r="H231" s="132"/>
      <c r="I231" s="40"/>
      <c r="J231" s="13"/>
      <c r="K231" s="5"/>
      <c r="L231" s="5"/>
      <c r="M231" s="5"/>
      <c r="N231" s="5"/>
    </row>
    <row r="232" spans="1:14" s="3" customFormat="1" x14ac:dyDescent="0.2">
      <c r="A232" s="42">
        <v>3900</v>
      </c>
      <c r="B232" s="52">
        <v>5221</v>
      </c>
      <c r="C232" s="45" t="s">
        <v>321</v>
      </c>
      <c r="D232" s="48"/>
      <c r="E232" s="162"/>
      <c r="F232" s="162"/>
      <c r="G232" s="77">
        <v>20</v>
      </c>
      <c r="H232" s="132"/>
      <c r="I232" s="40"/>
      <c r="J232" s="13"/>
      <c r="K232" s="5"/>
      <c r="L232" s="5"/>
      <c r="M232" s="5"/>
      <c r="N232" s="5"/>
    </row>
    <row r="233" spans="1:14" s="3" customFormat="1" x14ac:dyDescent="0.2">
      <c r="A233" s="42">
        <v>3900</v>
      </c>
      <c r="B233" s="52">
        <v>5222</v>
      </c>
      <c r="C233" s="45" t="s">
        <v>124</v>
      </c>
      <c r="D233" s="48">
        <v>10</v>
      </c>
      <c r="E233" s="162">
        <v>10</v>
      </c>
      <c r="F233" s="162">
        <v>10000</v>
      </c>
      <c r="G233" s="77"/>
      <c r="H233" s="132"/>
      <c r="I233" s="40"/>
      <c r="J233" s="13"/>
      <c r="K233" s="5"/>
      <c r="L233" s="5"/>
      <c r="M233" s="5"/>
      <c r="N233" s="5"/>
    </row>
    <row r="234" spans="1:14" s="3" customFormat="1" x14ac:dyDescent="0.2">
      <c r="A234" s="42">
        <v>3900</v>
      </c>
      <c r="B234" s="52">
        <v>5222</v>
      </c>
      <c r="C234" s="45" t="s">
        <v>316</v>
      </c>
      <c r="D234" s="48"/>
      <c r="E234" s="162"/>
      <c r="F234" s="162"/>
      <c r="G234" s="77">
        <v>10</v>
      </c>
      <c r="H234" s="132"/>
      <c r="I234" s="40"/>
      <c r="J234" s="13"/>
      <c r="K234" s="5"/>
      <c r="L234" s="5"/>
      <c r="M234" s="5"/>
      <c r="N234" s="5"/>
    </row>
    <row r="235" spans="1:14" s="3" customFormat="1" ht="30" x14ac:dyDescent="0.2">
      <c r="A235" s="42">
        <v>3900</v>
      </c>
      <c r="B235" s="52">
        <v>5339</v>
      </c>
      <c r="C235" s="45" t="s">
        <v>249</v>
      </c>
      <c r="D235" s="48">
        <v>0</v>
      </c>
      <c r="E235" s="162">
        <v>10</v>
      </c>
      <c r="F235" s="162">
        <v>10000</v>
      </c>
      <c r="G235" s="77">
        <v>0</v>
      </c>
      <c r="H235" s="132"/>
      <c r="I235" s="40"/>
      <c r="J235" s="13"/>
      <c r="K235" s="5"/>
      <c r="L235" s="5"/>
      <c r="M235" s="5"/>
      <c r="N235" s="5"/>
    </row>
    <row r="236" spans="1:14" s="3" customFormat="1" ht="30" x14ac:dyDescent="0.2">
      <c r="A236" s="42">
        <v>3900</v>
      </c>
      <c r="B236" s="52">
        <v>5499</v>
      </c>
      <c r="C236" s="45" t="s">
        <v>104</v>
      </c>
      <c r="D236" s="48">
        <v>34</v>
      </c>
      <c r="E236" s="162">
        <v>34</v>
      </c>
      <c r="F236" s="162">
        <v>25089</v>
      </c>
      <c r="G236" s="77">
        <v>30</v>
      </c>
      <c r="H236" s="132"/>
      <c r="I236" s="40"/>
      <c r="J236" s="13"/>
      <c r="K236" s="5"/>
      <c r="L236" s="5"/>
      <c r="M236" s="5"/>
      <c r="N236" s="5"/>
    </row>
    <row r="237" spans="1:14" s="3" customFormat="1" ht="15.75" x14ac:dyDescent="0.25">
      <c r="A237" s="185">
        <v>3900</v>
      </c>
      <c r="B237" s="186"/>
      <c r="C237" s="187" t="s">
        <v>102</v>
      </c>
      <c r="D237" s="58">
        <f>SUM(D228:D236)</f>
        <v>79</v>
      </c>
      <c r="E237" s="58">
        <f>SUM(E228:E236)</f>
        <v>89</v>
      </c>
      <c r="F237" s="58">
        <f>SUM(F228:F236)</f>
        <v>72167</v>
      </c>
      <c r="G237" s="59">
        <f>SUM(G228:G236)</f>
        <v>78</v>
      </c>
      <c r="H237" s="166">
        <f>G237</f>
        <v>78</v>
      </c>
      <c r="I237" s="40"/>
      <c r="J237" s="13"/>
      <c r="K237" s="5"/>
      <c r="L237" s="5"/>
      <c r="M237" s="5"/>
      <c r="N237" s="5"/>
    </row>
    <row r="238" spans="1:14" s="3" customFormat="1" ht="15.75" x14ac:dyDescent="0.25">
      <c r="A238" s="41"/>
      <c r="B238" s="50"/>
      <c r="C238" s="90"/>
      <c r="D238" s="53"/>
      <c r="E238" s="171"/>
      <c r="F238" s="179"/>
      <c r="G238" s="244"/>
      <c r="H238" s="121"/>
      <c r="I238" s="40"/>
      <c r="J238" s="13"/>
      <c r="K238" s="5"/>
      <c r="L238" s="5"/>
      <c r="M238" s="5"/>
      <c r="N238" s="5"/>
    </row>
    <row r="239" spans="1:14" s="10" customFormat="1" x14ac:dyDescent="0.2">
      <c r="A239" s="41">
        <v>4341</v>
      </c>
      <c r="B239" s="50">
        <v>5492</v>
      </c>
      <c r="C239" s="90" t="s">
        <v>59</v>
      </c>
      <c r="D239" s="53">
        <v>20</v>
      </c>
      <c r="E239" s="47">
        <v>20</v>
      </c>
      <c r="F239" s="53">
        <v>0</v>
      </c>
      <c r="G239" s="77">
        <v>20</v>
      </c>
      <c r="H239" s="132"/>
      <c r="I239" s="40"/>
      <c r="J239" s="13"/>
      <c r="K239" s="8"/>
      <c r="L239" s="8"/>
      <c r="M239" s="8"/>
      <c r="N239" s="8"/>
    </row>
    <row r="240" spans="1:14" s="6" customFormat="1" ht="15.75" x14ac:dyDescent="0.25">
      <c r="A240" s="185">
        <v>4341</v>
      </c>
      <c r="B240" s="186"/>
      <c r="C240" s="187" t="s">
        <v>76</v>
      </c>
      <c r="D240" s="58">
        <f>SUM(D239:D239)</f>
        <v>20</v>
      </c>
      <c r="E240" s="58">
        <f>SUM(E239:E239)</f>
        <v>20</v>
      </c>
      <c r="F240" s="58">
        <f>SUM(F239:F239)</f>
        <v>0</v>
      </c>
      <c r="G240" s="59">
        <f>SUM(G239:G239)</f>
        <v>20</v>
      </c>
      <c r="H240" s="166">
        <f>G240</f>
        <v>20</v>
      </c>
      <c r="I240" s="40"/>
      <c r="J240" s="13"/>
      <c r="K240" s="7"/>
      <c r="L240" s="7"/>
      <c r="M240" s="7"/>
      <c r="N240" s="7"/>
    </row>
    <row r="241" spans="1:14" s="3" customFormat="1" ht="15.75" x14ac:dyDescent="0.25">
      <c r="A241" s="168"/>
      <c r="B241" s="169"/>
      <c r="C241" s="170"/>
      <c r="D241" s="179"/>
      <c r="E241" s="171"/>
      <c r="F241" s="179"/>
      <c r="G241" s="244"/>
      <c r="H241" s="121"/>
      <c r="I241" s="40"/>
      <c r="J241" s="13"/>
      <c r="K241" s="5"/>
      <c r="L241" s="5"/>
      <c r="M241" s="5"/>
      <c r="N241" s="5"/>
    </row>
    <row r="242" spans="1:14" s="3" customFormat="1" ht="30" x14ac:dyDescent="0.2">
      <c r="A242" s="41">
        <v>4344</v>
      </c>
      <c r="B242" s="50">
        <v>5222</v>
      </c>
      <c r="C242" s="118" t="s">
        <v>251</v>
      </c>
      <c r="D242" s="53">
        <v>20</v>
      </c>
      <c r="E242" s="47">
        <v>20</v>
      </c>
      <c r="F242" s="53">
        <v>20000</v>
      </c>
      <c r="G242" s="77"/>
      <c r="H242" s="132"/>
      <c r="I242" s="40"/>
      <c r="J242" s="13"/>
      <c r="K242" s="5"/>
      <c r="L242" s="5"/>
      <c r="M242" s="5"/>
      <c r="N242" s="5"/>
    </row>
    <row r="243" spans="1:14" s="12" customFormat="1" ht="30" x14ac:dyDescent="0.2">
      <c r="A243" s="41">
        <v>4344</v>
      </c>
      <c r="B243" s="65">
        <v>5229</v>
      </c>
      <c r="C243" s="172" t="s">
        <v>159</v>
      </c>
      <c r="D243" s="173">
        <v>40</v>
      </c>
      <c r="E243" s="53">
        <v>40</v>
      </c>
      <c r="F243" s="47">
        <v>40000</v>
      </c>
      <c r="G243" s="77"/>
      <c r="H243" s="132"/>
      <c r="I243" s="28"/>
      <c r="J243" s="28"/>
      <c r="K243" s="28"/>
      <c r="L243" s="13"/>
      <c r="M243" s="13"/>
      <c r="N243" s="13"/>
    </row>
    <row r="244" spans="1:14" s="12" customFormat="1" x14ac:dyDescent="0.2">
      <c r="A244" s="41">
        <v>4344</v>
      </c>
      <c r="B244" s="50">
        <v>5222</v>
      </c>
      <c r="C244" s="118" t="s">
        <v>320</v>
      </c>
      <c r="D244" s="313"/>
      <c r="E244" s="314"/>
      <c r="F244" s="314"/>
      <c r="G244" s="315">
        <v>60</v>
      </c>
      <c r="H244" s="316"/>
      <c r="I244" s="28"/>
      <c r="J244" s="28"/>
      <c r="K244" s="28"/>
      <c r="L244" s="13"/>
      <c r="M244" s="13"/>
      <c r="N244" s="13"/>
    </row>
    <row r="245" spans="1:14" s="3" customFormat="1" ht="15.75" x14ac:dyDescent="0.25">
      <c r="A245" s="188">
        <v>4344</v>
      </c>
      <c r="B245" s="189"/>
      <c r="C245" s="190" t="s">
        <v>74</v>
      </c>
      <c r="D245" s="191">
        <f>SUM(D242:D244)</f>
        <v>60</v>
      </c>
      <c r="E245" s="191">
        <f t="shared" ref="E245:F245" si="4">SUM(E242:E244)</f>
        <v>60</v>
      </c>
      <c r="F245" s="191">
        <f t="shared" si="4"/>
        <v>60000</v>
      </c>
      <c r="G245" s="262">
        <f>SUM(G242:G244)</f>
        <v>60</v>
      </c>
      <c r="H245" s="192">
        <f>G245</f>
        <v>60</v>
      </c>
      <c r="I245" s="40"/>
      <c r="J245" s="13"/>
      <c r="K245" s="5"/>
      <c r="L245" s="5"/>
      <c r="M245" s="5"/>
      <c r="N245" s="5"/>
    </row>
    <row r="246" spans="1:14" s="3" customFormat="1" ht="15.75" x14ac:dyDescent="0.25">
      <c r="A246" s="168"/>
      <c r="B246" s="50"/>
      <c r="C246" s="184"/>
      <c r="D246" s="90"/>
      <c r="E246" s="47"/>
      <c r="F246" s="53"/>
      <c r="G246" s="139"/>
      <c r="H246" s="132"/>
      <c r="I246" s="28"/>
      <c r="J246" s="13"/>
      <c r="K246" s="5"/>
      <c r="L246" s="5"/>
      <c r="M246" s="5"/>
      <c r="N246" s="5"/>
    </row>
    <row r="247" spans="1:14" s="3" customFormat="1" x14ac:dyDescent="0.2">
      <c r="A247" s="42">
        <v>4357</v>
      </c>
      <c r="B247" s="52">
        <v>5041</v>
      </c>
      <c r="C247" s="45" t="s">
        <v>184</v>
      </c>
      <c r="D247" s="47">
        <v>2</v>
      </c>
      <c r="E247" s="236">
        <v>2</v>
      </c>
      <c r="F247" s="236">
        <v>605</v>
      </c>
      <c r="G247" s="79">
        <v>2</v>
      </c>
      <c r="H247" s="163"/>
      <c r="I247" s="28"/>
      <c r="J247" s="13"/>
      <c r="K247" s="5"/>
      <c r="L247" s="5"/>
      <c r="M247" s="5"/>
      <c r="N247" s="5"/>
    </row>
    <row r="248" spans="1:14" s="10" customFormat="1" ht="30" x14ac:dyDescent="0.2">
      <c r="A248" s="42">
        <v>4357</v>
      </c>
      <c r="B248" s="52">
        <v>5137</v>
      </c>
      <c r="C248" s="45" t="s">
        <v>252</v>
      </c>
      <c r="D248" s="48">
        <v>78</v>
      </c>
      <c r="E248" s="162">
        <v>78</v>
      </c>
      <c r="F248" s="162">
        <v>59045.58</v>
      </c>
      <c r="G248" s="79">
        <v>18</v>
      </c>
      <c r="H248" s="163"/>
      <c r="I248" s="12"/>
      <c r="J248" s="13"/>
      <c r="K248" s="8"/>
      <c r="L248" s="8"/>
      <c r="M248" s="8"/>
      <c r="N248" s="8"/>
    </row>
    <row r="249" spans="1:14" s="10" customFormat="1" x14ac:dyDescent="0.2">
      <c r="A249" s="42">
        <v>4357</v>
      </c>
      <c r="B249" s="52">
        <v>5139</v>
      </c>
      <c r="C249" s="45" t="s">
        <v>8</v>
      </c>
      <c r="D249" s="48">
        <v>33</v>
      </c>
      <c r="E249" s="162">
        <v>33</v>
      </c>
      <c r="F249" s="162">
        <v>1232</v>
      </c>
      <c r="G249" s="77">
        <v>5</v>
      </c>
      <c r="H249" s="132"/>
      <c r="I249" s="12"/>
      <c r="J249" s="13"/>
      <c r="K249" s="8"/>
      <c r="L249" s="8"/>
      <c r="M249" s="8"/>
      <c r="N249" s="8"/>
    </row>
    <row r="250" spans="1:14" s="10" customFormat="1" x14ac:dyDescent="0.2">
      <c r="A250" s="42">
        <v>4357</v>
      </c>
      <c r="B250" s="52">
        <v>5169</v>
      </c>
      <c r="C250" s="45" t="s">
        <v>105</v>
      </c>
      <c r="D250" s="48">
        <v>25</v>
      </c>
      <c r="E250" s="162">
        <v>25</v>
      </c>
      <c r="F250" s="162">
        <v>10000</v>
      </c>
      <c r="G250" s="79">
        <v>25</v>
      </c>
      <c r="H250" s="163"/>
      <c r="I250" s="12"/>
      <c r="J250" s="13"/>
      <c r="K250" s="8"/>
      <c r="L250" s="8"/>
      <c r="M250" s="8"/>
      <c r="N250" s="8"/>
    </row>
    <row r="251" spans="1:14" s="10" customFormat="1" ht="30" x14ac:dyDescent="0.2">
      <c r="A251" s="42">
        <v>4357</v>
      </c>
      <c r="B251" s="52">
        <v>5169</v>
      </c>
      <c r="C251" s="45" t="s">
        <v>253</v>
      </c>
      <c r="D251" s="48">
        <v>30</v>
      </c>
      <c r="E251" s="162">
        <v>30</v>
      </c>
      <c r="F251" s="162">
        <v>51473</v>
      </c>
      <c r="G251" s="79">
        <v>38</v>
      </c>
      <c r="H251" s="163"/>
      <c r="I251" s="12"/>
      <c r="J251" s="13"/>
      <c r="K251" s="8"/>
      <c r="L251" s="8"/>
      <c r="M251" s="8"/>
      <c r="N251" s="8"/>
    </row>
    <row r="252" spans="1:14" s="10" customFormat="1" ht="42.75" customHeight="1" x14ac:dyDescent="0.2">
      <c r="A252" s="42">
        <v>4357</v>
      </c>
      <c r="B252" s="52">
        <v>5171</v>
      </c>
      <c r="C252" s="308" t="s">
        <v>298</v>
      </c>
      <c r="D252" s="48">
        <v>500</v>
      </c>
      <c r="E252" s="162">
        <v>500</v>
      </c>
      <c r="F252" s="162">
        <v>168323.1</v>
      </c>
      <c r="G252" s="79">
        <v>500</v>
      </c>
      <c r="H252" s="163"/>
      <c r="I252" s="13"/>
      <c r="J252" s="13"/>
      <c r="K252" s="8"/>
      <c r="L252" s="8"/>
      <c r="M252" s="8"/>
      <c r="N252" s="8"/>
    </row>
    <row r="253" spans="1:14" s="10" customFormat="1" ht="28.5" customHeight="1" x14ac:dyDescent="0.2">
      <c r="A253" s="42">
        <v>4357</v>
      </c>
      <c r="B253" s="52">
        <v>5175</v>
      </c>
      <c r="C253" s="45" t="s">
        <v>21</v>
      </c>
      <c r="D253" s="48">
        <v>10</v>
      </c>
      <c r="E253" s="162">
        <v>10</v>
      </c>
      <c r="F253" s="162">
        <v>6465</v>
      </c>
      <c r="G253" s="79">
        <v>10</v>
      </c>
      <c r="H253" s="163"/>
      <c r="I253" s="13"/>
      <c r="J253" s="13"/>
      <c r="K253" s="8"/>
      <c r="L253" s="8"/>
      <c r="M253" s="8"/>
      <c r="N253" s="8"/>
    </row>
    <row r="254" spans="1:14" s="3" customFormat="1" ht="47.25" x14ac:dyDescent="0.25">
      <c r="A254" s="168">
        <v>4357</v>
      </c>
      <c r="B254" s="169"/>
      <c r="C254" s="288" t="s">
        <v>322</v>
      </c>
      <c r="D254" s="179">
        <f>SUM(D247:D253)</f>
        <v>678</v>
      </c>
      <c r="E254" s="179">
        <f>SUM(E247:E253)</f>
        <v>678</v>
      </c>
      <c r="F254" s="179">
        <f>SUM(F247:F253)</f>
        <v>297143.67999999999</v>
      </c>
      <c r="G254" s="59">
        <f>SUM(G247:G253)</f>
        <v>598</v>
      </c>
      <c r="H254" s="121">
        <f>G254</f>
        <v>598</v>
      </c>
      <c r="I254" s="222"/>
      <c r="J254" s="13"/>
      <c r="K254" s="5"/>
      <c r="L254" s="5"/>
      <c r="M254" s="5"/>
      <c r="N254" s="5"/>
    </row>
    <row r="255" spans="1:14" s="3" customFormat="1" ht="15.75" x14ac:dyDescent="0.25">
      <c r="A255" s="168"/>
      <c r="B255" s="169"/>
      <c r="C255" s="170"/>
      <c r="D255" s="179"/>
      <c r="E255" s="171"/>
      <c r="F255" s="179"/>
      <c r="G255" s="244"/>
      <c r="H255" s="121"/>
      <c r="I255" s="12"/>
      <c r="J255" s="13"/>
      <c r="K255" s="5"/>
      <c r="L255" s="5"/>
      <c r="M255" s="5"/>
      <c r="N255" s="5"/>
    </row>
    <row r="256" spans="1:14" s="3" customFormat="1" x14ac:dyDescent="0.2">
      <c r="A256" s="41">
        <v>4359</v>
      </c>
      <c r="B256" s="65">
        <v>5139</v>
      </c>
      <c r="C256" s="44" t="s">
        <v>8</v>
      </c>
      <c r="D256" s="47">
        <v>2</v>
      </c>
      <c r="E256" s="236">
        <v>2</v>
      </c>
      <c r="F256" s="236">
        <v>1560</v>
      </c>
      <c r="G256" s="77">
        <v>2</v>
      </c>
      <c r="H256" s="132"/>
      <c r="I256" s="12"/>
      <c r="J256" s="13"/>
      <c r="K256" s="5"/>
      <c r="L256" s="5"/>
      <c r="M256" s="5"/>
      <c r="N256" s="5"/>
    </row>
    <row r="257" spans="1:14" s="3" customFormat="1" x14ac:dyDescent="0.2">
      <c r="A257" s="42">
        <v>4359</v>
      </c>
      <c r="B257" s="52">
        <v>5169</v>
      </c>
      <c r="C257" s="45" t="s">
        <v>254</v>
      </c>
      <c r="D257" s="48">
        <v>4</v>
      </c>
      <c r="E257" s="162">
        <v>4</v>
      </c>
      <c r="F257" s="162">
        <v>0</v>
      </c>
      <c r="G257" s="77">
        <v>4</v>
      </c>
      <c r="H257" s="132"/>
      <c r="I257" s="12"/>
      <c r="J257" s="13"/>
      <c r="K257" s="5"/>
      <c r="L257" s="5"/>
      <c r="M257" s="5"/>
      <c r="N257" s="5"/>
    </row>
    <row r="258" spans="1:14" s="3" customFormat="1" x14ac:dyDescent="0.2">
      <c r="A258" s="62">
        <v>4359</v>
      </c>
      <c r="B258" s="102">
        <v>5175</v>
      </c>
      <c r="C258" s="66" t="s">
        <v>21</v>
      </c>
      <c r="D258" s="48">
        <v>4</v>
      </c>
      <c r="E258" s="162">
        <v>4</v>
      </c>
      <c r="F258" s="162">
        <v>1554</v>
      </c>
      <c r="G258" s="77">
        <v>4</v>
      </c>
      <c r="H258" s="132"/>
      <c r="I258" s="12"/>
      <c r="J258" s="13"/>
      <c r="K258" s="5"/>
      <c r="L258" s="5"/>
      <c r="M258" s="5"/>
      <c r="N258" s="5"/>
    </row>
    <row r="259" spans="1:14" s="3" customFormat="1" ht="15.75" x14ac:dyDescent="0.25">
      <c r="A259" s="168">
        <v>4359</v>
      </c>
      <c r="B259" s="169"/>
      <c r="C259" s="170" t="s">
        <v>77</v>
      </c>
      <c r="D259" s="179">
        <f>SUM(D256:D258)</f>
        <v>10</v>
      </c>
      <c r="E259" s="171">
        <f>SUM(E256:E258)</f>
        <v>10</v>
      </c>
      <c r="F259" s="179">
        <f>SUM(F256:F258)</f>
        <v>3114</v>
      </c>
      <c r="G259" s="258">
        <f>SUM(G256:G258)</f>
        <v>10</v>
      </c>
      <c r="H259" s="166">
        <f>G259</f>
        <v>10</v>
      </c>
      <c r="I259" s="12"/>
      <c r="J259" s="13"/>
      <c r="K259" s="5"/>
      <c r="L259" s="5"/>
      <c r="M259" s="5"/>
      <c r="N259" s="5"/>
    </row>
    <row r="260" spans="1:14" s="3" customFormat="1" ht="15.75" x14ac:dyDescent="0.25">
      <c r="A260" s="168"/>
      <c r="B260" s="169"/>
      <c r="C260" s="170"/>
      <c r="D260" s="179"/>
      <c r="E260" s="171"/>
      <c r="F260" s="179"/>
      <c r="G260" s="258"/>
      <c r="H260" s="166"/>
      <c r="I260" s="12"/>
      <c r="J260" s="13"/>
      <c r="K260" s="5"/>
      <c r="L260" s="5"/>
      <c r="M260" s="5"/>
      <c r="N260" s="5"/>
    </row>
    <row r="261" spans="1:14" s="3" customFormat="1" ht="30.75" x14ac:dyDescent="0.25">
      <c r="A261" s="41">
        <v>4379</v>
      </c>
      <c r="B261" s="65">
        <v>5169</v>
      </c>
      <c r="C261" s="44" t="s">
        <v>270</v>
      </c>
      <c r="D261" s="47">
        <v>0</v>
      </c>
      <c r="E261" s="236">
        <v>37</v>
      </c>
      <c r="F261" s="236">
        <v>0</v>
      </c>
      <c r="G261" s="77">
        <v>0</v>
      </c>
      <c r="H261" s="166"/>
      <c r="I261" s="12"/>
      <c r="J261" s="13"/>
      <c r="K261" s="5"/>
      <c r="L261" s="5"/>
      <c r="M261" s="5"/>
      <c r="N261" s="5"/>
    </row>
    <row r="262" spans="1:14" s="3" customFormat="1" ht="15.75" x14ac:dyDescent="0.25">
      <c r="A262" s="175">
        <v>4379</v>
      </c>
      <c r="B262" s="176"/>
      <c r="C262" s="282" t="s">
        <v>271</v>
      </c>
      <c r="D262" s="211">
        <v>0</v>
      </c>
      <c r="E262" s="290">
        <v>37</v>
      </c>
      <c r="F262" s="290">
        <v>0</v>
      </c>
      <c r="G262" s="258">
        <f>SUM(G261)</f>
        <v>0</v>
      </c>
      <c r="H262" s="166">
        <f>G262</f>
        <v>0</v>
      </c>
      <c r="I262" s="12"/>
      <c r="J262" s="13"/>
      <c r="K262" s="5"/>
      <c r="L262" s="5"/>
      <c r="M262" s="5"/>
      <c r="N262" s="5"/>
    </row>
    <row r="263" spans="1:14" s="3" customFormat="1" ht="15.75" x14ac:dyDescent="0.25">
      <c r="A263" s="168"/>
      <c r="B263" s="169"/>
      <c r="C263" s="170"/>
      <c r="D263" s="179"/>
      <c r="E263" s="171"/>
      <c r="F263" s="179"/>
      <c r="G263" s="244"/>
      <c r="H263" s="166"/>
      <c r="I263" s="12"/>
      <c r="J263" s="13"/>
      <c r="K263" s="5"/>
      <c r="L263" s="5"/>
      <c r="M263" s="5"/>
      <c r="N263" s="5"/>
    </row>
    <row r="264" spans="1:14" s="12" customFormat="1" x14ac:dyDescent="0.2">
      <c r="A264" s="41">
        <v>5311</v>
      </c>
      <c r="B264" s="50">
        <v>5492</v>
      </c>
      <c r="C264" s="90" t="s">
        <v>59</v>
      </c>
      <c r="D264" s="53">
        <v>0</v>
      </c>
      <c r="E264" s="47">
        <v>0</v>
      </c>
      <c r="F264" s="53">
        <v>0</v>
      </c>
      <c r="G264" s="77">
        <v>16</v>
      </c>
      <c r="H264" s="132"/>
      <c r="J264" s="13"/>
      <c r="K264" s="13"/>
      <c r="L264" s="13"/>
      <c r="M264" s="13"/>
      <c r="N264" s="13"/>
    </row>
    <row r="265" spans="1:14" s="3" customFormat="1" x14ac:dyDescent="0.2">
      <c r="A265" s="41">
        <v>5311</v>
      </c>
      <c r="B265" s="50">
        <v>5499</v>
      </c>
      <c r="C265" s="90" t="s">
        <v>106</v>
      </c>
      <c r="D265" s="53">
        <v>16</v>
      </c>
      <c r="E265" s="47">
        <v>16</v>
      </c>
      <c r="F265" s="53">
        <v>0</v>
      </c>
      <c r="G265" s="77">
        <v>0</v>
      </c>
      <c r="H265" s="132"/>
      <c r="I265" s="12"/>
      <c r="J265" s="13"/>
      <c r="K265" s="5"/>
      <c r="L265" s="5"/>
      <c r="M265" s="5"/>
      <c r="N265" s="5"/>
    </row>
    <row r="266" spans="1:14" s="3" customFormat="1" ht="15.75" x14ac:dyDescent="0.25">
      <c r="A266" s="185">
        <v>5311</v>
      </c>
      <c r="B266" s="186"/>
      <c r="C266" s="187" t="s">
        <v>78</v>
      </c>
      <c r="D266" s="58">
        <f>SUM(D264:D265)</f>
        <v>16</v>
      </c>
      <c r="E266" s="58">
        <f>SUM(E264:E265)</f>
        <v>16</v>
      </c>
      <c r="F266" s="58">
        <f>SUM(F264:F265)</f>
        <v>0</v>
      </c>
      <c r="G266" s="59">
        <f>SUM(G264:G265)</f>
        <v>16</v>
      </c>
      <c r="H266" s="166">
        <f>G266</f>
        <v>16</v>
      </c>
      <c r="I266" s="12"/>
      <c r="J266" s="13"/>
      <c r="K266" s="5"/>
      <c r="L266" s="5"/>
      <c r="M266" s="5"/>
      <c r="N266" s="5"/>
    </row>
    <row r="267" spans="1:14" s="3" customFormat="1" ht="15.75" x14ac:dyDescent="0.25">
      <c r="A267" s="185"/>
      <c r="B267" s="186"/>
      <c r="C267" s="187"/>
      <c r="D267" s="58"/>
      <c r="E267" s="179"/>
      <c r="F267" s="179"/>
      <c r="G267" s="244"/>
      <c r="H267" s="166"/>
      <c r="I267" s="12"/>
      <c r="J267" s="13"/>
      <c r="K267" s="5"/>
      <c r="L267" s="5"/>
      <c r="M267" s="5"/>
      <c r="N267" s="5"/>
    </row>
    <row r="268" spans="1:14" s="3" customFormat="1" x14ac:dyDescent="0.2">
      <c r="A268" s="41">
        <v>5512</v>
      </c>
      <c r="B268" s="65">
        <v>5132</v>
      </c>
      <c r="C268" s="44" t="s">
        <v>64</v>
      </c>
      <c r="D268" s="47">
        <v>45</v>
      </c>
      <c r="E268" s="236">
        <v>45</v>
      </c>
      <c r="F268" s="236">
        <v>5820</v>
      </c>
      <c r="G268" s="77">
        <v>45</v>
      </c>
      <c r="H268" s="132"/>
      <c r="I268" s="12"/>
      <c r="J268" s="13"/>
      <c r="K268" s="5"/>
      <c r="L268" s="5"/>
      <c r="M268" s="5"/>
      <c r="N268" s="5"/>
    </row>
    <row r="269" spans="1:14" s="3" customFormat="1" x14ac:dyDescent="0.2">
      <c r="A269" s="42">
        <v>5512</v>
      </c>
      <c r="B269" s="52">
        <v>5132</v>
      </c>
      <c r="C269" s="45" t="s">
        <v>117</v>
      </c>
      <c r="D269" s="48">
        <v>0</v>
      </c>
      <c r="E269" s="162">
        <v>40</v>
      </c>
      <c r="F269" s="162">
        <v>54300</v>
      </c>
      <c r="G269" s="77">
        <v>0</v>
      </c>
      <c r="H269" s="132"/>
      <c r="I269" s="12"/>
      <c r="J269" s="13"/>
      <c r="K269" s="5"/>
      <c r="L269" s="5"/>
      <c r="M269" s="5"/>
      <c r="N269" s="5"/>
    </row>
    <row r="270" spans="1:14" s="3" customFormat="1" x14ac:dyDescent="0.2">
      <c r="A270" s="42">
        <v>5512</v>
      </c>
      <c r="B270" s="52">
        <v>5137</v>
      </c>
      <c r="C270" s="45" t="s">
        <v>65</v>
      </c>
      <c r="D270" s="48">
        <v>55</v>
      </c>
      <c r="E270" s="162">
        <v>55</v>
      </c>
      <c r="F270" s="162">
        <v>26919.1</v>
      </c>
      <c r="G270" s="77">
        <v>40</v>
      </c>
      <c r="H270" s="132"/>
      <c r="I270" s="12"/>
      <c r="J270" s="13"/>
      <c r="K270" s="5"/>
      <c r="L270" s="5"/>
      <c r="M270" s="5"/>
      <c r="N270" s="5"/>
    </row>
    <row r="271" spans="1:14" s="3" customFormat="1" x14ac:dyDescent="0.2">
      <c r="A271" s="42">
        <v>5512</v>
      </c>
      <c r="B271" s="52">
        <v>5137</v>
      </c>
      <c r="C271" s="45" t="s">
        <v>175</v>
      </c>
      <c r="D271" s="48">
        <v>0</v>
      </c>
      <c r="E271" s="162">
        <v>10</v>
      </c>
      <c r="F271" s="162">
        <v>4180</v>
      </c>
      <c r="G271" s="77">
        <v>0</v>
      </c>
      <c r="H271" s="132"/>
      <c r="I271" s="12"/>
      <c r="J271" s="13"/>
      <c r="K271" s="5"/>
      <c r="L271" s="5"/>
      <c r="M271" s="5"/>
      <c r="N271" s="5"/>
    </row>
    <row r="272" spans="1:14" s="3" customFormat="1" x14ac:dyDescent="0.2">
      <c r="A272" s="42">
        <v>5512</v>
      </c>
      <c r="B272" s="52">
        <v>5139</v>
      </c>
      <c r="C272" s="45" t="s">
        <v>66</v>
      </c>
      <c r="D272" s="48">
        <v>60</v>
      </c>
      <c r="E272" s="162">
        <v>60</v>
      </c>
      <c r="F272" s="162">
        <v>61190</v>
      </c>
      <c r="G272" s="77">
        <v>65</v>
      </c>
      <c r="H272" s="132"/>
      <c r="I272" s="12"/>
      <c r="J272" s="13"/>
      <c r="K272" s="5"/>
      <c r="L272" s="5"/>
      <c r="M272" s="5"/>
      <c r="N272" s="5"/>
    </row>
    <row r="273" spans="1:14" s="3" customFormat="1" x14ac:dyDescent="0.2">
      <c r="A273" s="42">
        <v>5512</v>
      </c>
      <c r="B273" s="52">
        <v>5139</v>
      </c>
      <c r="C273" s="45" t="s">
        <v>115</v>
      </c>
      <c r="D273" s="48">
        <v>0</v>
      </c>
      <c r="E273" s="162">
        <v>10</v>
      </c>
      <c r="F273" s="162">
        <v>2363</v>
      </c>
      <c r="G273" s="77">
        <v>0</v>
      </c>
      <c r="H273" s="132"/>
      <c r="I273" s="12"/>
      <c r="J273" s="13"/>
      <c r="K273" s="5"/>
      <c r="L273" s="5"/>
      <c r="M273" s="5"/>
      <c r="N273" s="5"/>
    </row>
    <row r="274" spans="1:14" s="3" customFormat="1" x14ac:dyDescent="0.2">
      <c r="A274" s="42">
        <v>5512</v>
      </c>
      <c r="B274" s="52">
        <v>5151</v>
      </c>
      <c r="C274" s="45" t="s">
        <v>15</v>
      </c>
      <c r="D274" s="48">
        <v>70</v>
      </c>
      <c r="E274" s="162">
        <v>70</v>
      </c>
      <c r="F274" s="162">
        <v>8381</v>
      </c>
      <c r="G274" s="77">
        <v>10</v>
      </c>
      <c r="H274" s="132"/>
      <c r="I274" s="12"/>
      <c r="J274" s="13"/>
      <c r="K274" s="5"/>
      <c r="L274" s="5"/>
      <c r="M274" s="5"/>
      <c r="N274" s="5"/>
    </row>
    <row r="275" spans="1:14" s="3" customFormat="1" x14ac:dyDescent="0.2">
      <c r="A275" s="42">
        <v>5512</v>
      </c>
      <c r="B275" s="52">
        <v>5153</v>
      </c>
      <c r="C275" s="45" t="s">
        <v>16</v>
      </c>
      <c r="D275" s="48">
        <v>115</v>
      </c>
      <c r="E275" s="162">
        <v>115</v>
      </c>
      <c r="F275" s="162">
        <v>110000</v>
      </c>
      <c r="G275" s="77">
        <v>115</v>
      </c>
      <c r="H275" s="132"/>
      <c r="I275" s="12"/>
      <c r="J275" s="13"/>
      <c r="K275" s="5"/>
      <c r="L275" s="5"/>
      <c r="M275" s="5"/>
      <c r="N275" s="5"/>
    </row>
    <row r="276" spans="1:14" s="3" customFormat="1" x14ac:dyDescent="0.2">
      <c r="A276" s="42">
        <v>5512</v>
      </c>
      <c r="B276" s="52">
        <v>5154</v>
      </c>
      <c r="C276" s="45" t="s">
        <v>17</v>
      </c>
      <c r="D276" s="48">
        <v>40</v>
      </c>
      <c r="E276" s="162">
        <v>40</v>
      </c>
      <c r="F276" s="162">
        <v>35000</v>
      </c>
      <c r="G276" s="77">
        <v>40</v>
      </c>
      <c r="H276" s="132"/>
      <c r="I276" s="12"/>
      <c r="J276" s="13"/>
      <c r="K276" s="5"/>
      <c r="L276" s="5"/>
      <c r="M276" s="5"/>
      <c r="N276" s="5"/>
    </row>
    <row r="277" spans="1:14" s="3" customFormat="1" x14ac:dyDescent="0.2">
      <c r="A277" s="42">
        <v>5512</v>
      </c>
      <c r="B277" s="52">
        <v>5156</v>
      </c>
      <c r="C277" s="45" t="s">
        <v>67</v>
      </c>
      <c r="D277" s="48">
        <v>80</v>
      </c>
      <c r="E277" s="162">
        <v>80</v>
      </c>
      <c r="F277" s="162">
        <v>72888.759999999995</v>
      </c>
      <c r="G277" s="77">
        <v>80</v>
      </c>
      <c r="H277" s="132"/>
      <c r="I277" s="12"/>
      <c r="J277" s="13"/>
      <c r="K277" s="5"/>
      <c r="L277" s="5"/>
      <c r="M277" s="5"/>
      <c r="N277" s="5"/>
    </row>
    <row r="278" spans="1:14" s="3" customFormat="1" x14ac:dyDescent="0.2">
      <c r="A278" s="42">
        <v>5512</v>
      </c>
      <c r="B278" s="52">
        <v>5156</v>
      </c>
      <c r="C278" s="45" t="s">
        <v>118</v>
      </c>
      <c r="D278" s="48">
        <v>0</v>
      </c>
      <c r="E278" s="162">
        <v>30</v>
      </c>
      <c r="F278" s="162">
        <v>16409.22</v>
      </c>
      <c r="G278" s="77">
        <v>0</v>
      </c>
      <c r="H278" s="132"/>
      <c r="I278" s="12"/>
      <c r="J278" s="13"/>
      <c r="K278" s="5"/>
      <c r="L278" s="5"/>
      <c r="M278" s="5"/>
      <c r="N278" s="5"/>
    </row>
    <row r="279" spans="1:14" s="3" customFormat="1" x14ac:dyDescent="0.2">
      <c r="A279" s="42">
        <v>5512</v>
      </c>
      <c r="B279" s="52">
        <v>5162</v>
      </c>
      <c r="C279" s="45" t="s">
        <v>19</v>
      </c>
      <c r="D279" s="48">
        <v>4</v>
      </c>
      <c r="E279" s="162">
        <v>4</v>
      </c>
      <c r="F279" s="162">
        <v>13957.13</v>
      </c>
      <c r="G279" s="77">
        <v>15</v>
      </c>
      <c r="H279" s="132"/>
      <c r="I279" s="12"/>
      <c r="J279" s="13"/>
      <c r="K279" s="5"/>
      <c r="L279" s="5"/>
      <c r="M279" s="5"/>
      <c r="N279" s="5"/>
    </row>
    <row r="280" spans="1:14" s="3" customFormat="1" x14ac:dyDescent="0.2">
      <c r="A280" s="42">
        <v>5512</v>
      </c>
      <c r="B280" s="52">
        <v>5167</v>
      </c>
      <c r="C280" s="45" t="s">
        <v>94</v>
      </c>
      <c r="D280" s="48">
        <v>20</v>
      </c>
      <c r="E280" s="162">
        <v>20</v>
      </c>
      <c r="F280" s="162">
        <v>5025</v>
      </c>
      <c r="G280" s="77">
        <v>20</v>
      </c>
      <c r="H280" s="132"/>
      <c r="I280" s="12"/>
      <c r="J280" s="13"/>
      <c r="K280" s="5"/>
      <c r="L280" s="5"/>
      <c r="M280" s="5"/>
      <c r="N280" s="5"/>
    </row>
    <row r="281" spans="1:14" s="3" customFormat="1" x14ac:dyDescent="0.2">
      <c r="A281" s="42">
        <v>5512</v>
      </c>
      <c r="B281" s="52">
        <v>5167</v>
      </c>
      <c r="C281" s="45" t="s">
        <v>160</v>
      </c>
      <c r="D281" s="48">
        <v>0</v>
      </c>
      <c r="E281" s="162">
        <v>0</v>
      </c>
      <c r="F281" s="162">
        <v>0</v>
      </c>
      <c r="G281" s="77">
        <v>0</v>
      </c>
      <c r="H281" s="132"/>
      <c r="I281" s="12"/>
      <c r="J281" s="13"/>
      <c r="K281" s="5"/>
      <c r="L281" s="5"/>
      <c r="M281" s="5"/>
      <c r="N281" s="5"/>
    </row>
    <row r="282" spans="1:14" s="3" customFormat="1" ht="30" x14ac:dyDescent="0.2">
      <c r="A282" s="42">
        <v>5512</v>
      </c>
      <c r="B282" s="52">
        <v>5168</v>
      </c>
      <c r="C282" s="45" t="s">
        <v>177</v>
      </c>
      <c r="D282" s="48">
        <v>6</v>
      </c>
      <c r="E282" s="162">
        <v>6</v>
      </c>
      <c r="F282" s="162">
        <v>3966.62</v>
      </c>
      <c r="G282" s="77">
        <v>5</v>
      </c>
      <c r="H282" s="132"/>
      <c r="I282" s="12"/>
      <c r="J282" s="13"/>
      <c r="K282" s="5"/>
      <c r="L282" s="5"/>
      <c r="M282" s="5"/>
      <c r="N282" s="5"/>
    </row>
    <row r="283" spans="1:14" s="3" customFormat="1" x14ac:dyDescent="0.2">
      <c r="A283" s="42">
        <v>5512</v>
      </c>
      <c r="B283" s="52">
        <v>5169</v>
      </c>
      <c r="C283" s="45" t="s">
        <v>258</v>
      </c>
      <c r="D283" s="48">
        <v>30</v>
      </c>
      <c r="E283" s="162">
        <v>60.5</v>
      </c>
      <c r="F283" s="162">
        <v>82995.27</v>
      </c>
      <c r="G283" s="77">
        <v>50</v>
      </c>
      <c r="H283" s="132"/>
      <c r="I283" s="12"/>
      <c r="J283" s="13"/>
      <c r="K283" s="5"/>
      <c r="L283" s="5"/>
      <c r="M283" s="5"/>
      <c r="N283" s="5"/>
    </row>
    <row r="284" spans="1:14" s="3" customFormat="1" x14ac:dyDescent="0.2">
      <c r="A284" s="42">
        <v>5512</v>
      </c>
      <c r="B284" s="52">
        <v>5169</v>
      </c>
      <c r="C284" s="45" t="s">
        <v>161</v>
      </c>
      <c r="D284" s="48">
        <v>0</v>
      </c>
      <c r="E284" s="162">
        <v>0</v>
      </c>
      <c r="F284" s="162">
        <v>11494.9</v>
      </c>
      <c r="G284" s="77">
        <v>0</v>
      </c>
      <c r="H284" s="132"/>
      <c r="I284" s="12"/>
      <c r="J284" s="13"/>
      <c r="K284" s="5"/>
      <c r="L284" s="5"/>
      <c r="M284" s="5"/>
      <c r="N284" s="5"/>
    </row>
    <row r="285" spans="1:14" s="3" customFormat="1" ht="30" x14ac:dyDescent="0.2">
      <c r="A285" s="42">
        <v>5512</v>
      </c>
      <c r="B285" s="52">
        <v>5171</v>
      </c>
      <c r="C285" s="45" t="s">
        <v>255</v>
      </c>
      <c r="D285" s="48">
        <v>0</v>
      </c>
      <c r="E285" s="162">
        <v>280</v>
      </c>
      <c r="F285" s="162">
        <v>280000</v>
      </c>
      <c r="G285" s="77">
        <v>0</v>
      </c>
      <c r="H285" s="132"/>
      <c r="I285" s="12"/>
      <c r="J285" s="13"/>
      <c r="K285" s="5"/>
      <c r="L285" s="5"/>
      <c r="M285" s="5"/>
      <c r="N285" s="5"/>
    </row>
    <row r="286" spans="1:14" s="3" customFormat="1" x14ac:dyDescent="0.2">
      <c r="A286" s="42">
        <v>5512</v>
      </c>
      <c r="B286" s="52">
        <v>5171</v>
      </c>
      <c r="C286" s="45" t="s">
        <v>256</v>
      </c>
      <c r="D286" s="48">
        <v>70</v>
      </c>
      <c r="E286" s="162">
        <v>124</v>
      </c>
      <c r="F286" s="162">
        <v>43548</v>
      </c>
      <c r="G286" s="77">
        <v>80</v>
      </c>
      <c r="H286" s="132"/>
      <c r="I286" s="13">
        <f>SUM(G268:G286)</f>
        <v>565</v>
      </c>
      <c r="J286" s="13"/>
      <c r="K286" s="5"/>
      <c r="L286" s="5"/>
      <c r="M286" s="5"/>
      <c r="N286" s="5"/>
    </row>
    <row r="287" spans="1:14" s="3" customFormat="1" ht="30" x14ac:dyDescent="0.2">
      <c r="A287" s="42">
        <v>5512</v>
      </c>
      <c r="B287" s="52">
        <v>5171</v>
      </c>
      <c r="C287" s="45" t="s">
        <v>257</v>
      </c>
      <c r="D287" s="48">
        <v>200</v>
      </c>
      <c r="E287" s="162">
        <v>200</v>
      </c>
      <c r="F287" s="162">
        <f>110938.5-97357</f>
        <v>13581.5</v>
      </c>
      <c r="G287" s="77"/>
      <c r="H287" s="132"/>
      <c r="I287" s="12"/>
      <c r="J287" s="13"/>
      <c r="K287" s="5"/>
      <c r="L287" s="5"/>
      <c r="M287" s="5"/>
      <c r="N287" s="5"/>
    </row>
    <row r="288" spans="1:14" s="3" customFormat="1" ht="45" x14ac:dyDescent="0.2">
      <c r="A288" s="42">
        <v>5512</v>
      </c>
      <c r="B288" s="52">
        <v>6121</v>
      </c>
      <c r="C288" s="45" t="s">
        <v>350</v>
      </c>
      <c r="D288" s="48">
        <v>500</v>
      </c>
      <c r="E288" s="162">
        <v>500</v>
      </c>
      <c r="F288" s="162">
        <v>0</v>
      </c>
      <c r="G288" s="77">
        <v>500</v>
      </c>
      <c r="H288" s="132"/>
      <c r="I288" s="12"/>
      <c r="J288" s="13"/>
      <c r="K288" s="5"/>
      <c r="L288" s="5"/>
      <c r="M288" s="5"/>
      <c r="N288" s="5"/>
    </row>
    <row r="289" spans="1:14" s="3" customFormat="1" ht="45" x14ac:dyDescent="0.2">
      <c r="A289" s="42">
        <v>5512</v>
      </c>
      <c r="B289" s="52">
        <v>6121</v>
      </c>
      <c r="C289" s="45" t="s">
        <v>351</v>
      </c>
      <c r="D289" s="48">
        <v>0</v>
      </c>
      <c r="E289" s="162">
        <v>250</v>
      </c>
      <c r="F289" s="162">
        <f>110110+97357</f>
        <v>207467</v>
      </c>
      <c r="G289" s="77">
        <v>0</v>
      </c>
      <c r="H289" s="132"/>
      <c r="I289" s="13"/>
      <c r="J289" s="13"/>
      <c r="K289" s="5"/>
      <c r="L289" s="5"/>
      <c r="M289" s="5"/>
      <c r="N289" s="5"/>
    </row>
    <row r="290" spans="1:14" s="3" customFormat="1" ht="15.75" x14ac:dyDescent="0.25">
      <c r="A290" s="164">
        <v>5512</v>
      </c>
      <c r="B290" s="196"/>
      <c r="C290" s="177" t="s">
        <v>259</v>
      </c>
      <c r="D290" s="178">
        <f>SUM(D268:D289)</f>
        <v>1295</v>
      </c>
      <c r="E290" s="212">
        <f>SUM(E268:E289)</f>
        <v>1999.5</v>
      </c>
      <c r="F290" s="211">
        <f>SUM(F268:F289)</f>
        <v>1059486.5</v>
      </c>
      <c r="G290" s="258">
        <f>SUM(G268:G289)</f>
        <v>1065</v>
      </c>
      <c r="H290" s="121">
        <f>G290</f>
        <v>1065</v>
      </c>
      <c r="I290" s="12"/>
      <c r="J290" s="13"/>
      <c r="K290" s="5"/>
      <c r="L290" s="5"/>
      <c r="M290" s="5"/>
      <c r="N290" s="5"/>
    </row>
    <row r="291" spans="1:14" s="3" customFormat="1" ht="15.75" x14ac:dyDescent="0.25">
      <c r="A291" s="164"/>
      <c r="B291" s="196"/>
      <c r="C291" s="118"/>
      <c r="D291" s="174"/>
      <c r="E291" s="54"/>
      <c r="F291" s="48"/>
      <c r="G291" s="258"/>
      <c r="H291" s="121"/>
      <c r="I291" s="12"/>
      <c r="J291" s="13"/>
      <c r="K291" s="5"/>
      <c r="L291" s="5"/>
      <c r="M291" s="5"/>
      <c r="N291" s="5"/>
    </row>
    <row r="292" spans="1:14" s="3" customFormat="1" ht="15.75" x14ac:dyDescent="0.25">
      <c r="A292" s="164"/>
      <c r="B292" s="196"/>
      <c r="C292" s="165"/>
      <c r="D292" s="197"/>
      <c r="E292" s="49"/>
      <c r="F292" s="49"/>
      <c r="G292" s="244"/>
      <c r="H292" s="121"/>
      <c r="I292" s="12"/>
      <c r="J292" s="13"/>
      <c r="K292" s="5"/>
      <c r="L292" s="5"/>
      <c r="M292" s="5"/>
      <c r="N292" s="5"/>
    </row>
    <row r="293" spans="1:14" s="3" customFormat="1" x14ac:dyDescent="0.2">
      <c r="A293" s="41">
        <v>6112</v>
      </c>
      <c r="B293" s="65">
        <v>5023</v>
      </c>
      <c r="C293" s="44" t="s">
        <v>120</v>
      </c>
      <c r="D293" s="47">
        <v>1700</v>
      </c>
      <c r="E293" s="236">
        <v>1700</v>
      </c>
      <c r="F293" s="236">
        <v>1700000</v>
      </c>
      <c r="G293" s="77">
        <v>1700</v>
      </c>
      <c r="H293" s="132"/>
      <c r="I293" s="12"/>
      <c r="J293" s="13"/>
      <c r="K293" s="5"/>
      <c r="L293" s="5"/>
      <c r="M293" s="5"/>
      <c r="N293" s="5"/>
    </row>
    <row r="294" spans="1:14" x14ac:dyDescent="0.2">
      <c r="A294" s="42">
        <v>6112</v>
      </c>
      <c r="B294" s="52">
        <v>5031</v>
      </c>
      <c r="C294" s="45" t="s">
        <v>49</v>
      </c>
      <c r="D294" s="48">
        <v>297</v>
      </c>
      <c r="E294" s="162">
        <v>297</v>
      </c>
      <c r="F294" s="162">
        <v>297000</v>
      </c>
      <c r="G294" s="77">
        <v>297</v>
      </c>
      <c r="H294" s="132"/>
    </row>
    <row r="295" spans="1:14" x14ac:dyDescent="0.2">
      <c r="A295" s="42">
        <v>6112</v>
      </c>
      <c r="B295" s="52">
        <v>5032</v>
      </c>
      <c r="C295" s="45" t="s">
        <v>47</v>
      </c>
      <c r="D295" s="48">
        <v>153</v>
      </c>
      <c r="E295" s="162">
        <v>153</v>
      </c>
      <c r="F295" s="162">
        <v>153000</v>
      </c>
      <c r="G295" s="77">
        <v>153</v>
      </c>
      <c r="H295" s="132"/>
    </row>
    <row r="296" spans="1:14" x14ac:dyDescent="0.2">
      <c r="A296" s="42">
        <v>6112</v>
      </c>
      <c r="B296" s="52">
        <v>5137</v>
      </c>
      <c r="C296" s="45" t="s">
        <v>260</v>
      </c>
      <c r="D296" s="48">
        <v>0</v>
      </c>
      <c r="E296" s="162">
        <v>23</v>
      </c>
      <c r="F296" s="162">
        <v>22946</v>
      </c>
      <c r="G296" s="77">
        <v>0</v>
      </c>
      <c r="H296" s="132"/>
    </row>
    <row r="297" spans="1:14" x14ac:dyDescent="0.2">
      <c r="A297" s="42">
        <v>6112</v>
      </c>
      <c r="B297" s="52">
        <v>5156</v>
      </c>
      <c r="C297" s="45" t="s">
        <v>71</v>
      </c>
      <c r="D297" s="48">
        <v>10</v>
      </c>
      <c r="E297" s="162">
        <v>10</v>
      </c>
      <c r="F297" s="162">
        <v>7377.05</v>
      </c>
      <c r="G297" s="77">
        <v>10.5</v>
      </c>
      <c r="H297" s="132"/>
    </row>
    <row r="298" spans="1:14" x14ac:dyDescent="0.2">
      <c r="A298" s="42">
        <v>6112</v>
      </c>
      <c r="B298" s="52">
        <v>5168</v>
      </c>
      <c r="C298" s="45" t="s">
        <v>132</v>
      </c>
      <c r="D298" s="48">
        <v>60</v>
      </c>
      <c r="E298" s="162">
        <v>60</v>
      </c>
      <c r="F298" s="162">
        <v>29393</v>
      </c>
      <c r="G298" s="77">
        <v>50</v>
      </c>
      <c r="H298" s="132"/>
    </row>
    <row r="299" spans="1:14" x14ac:dyDescent="0.2">
      <c r="A299" s="42">
        <v>6112</v>
      </c>
      <c r="B299" s="52">
        <v>5169</v>
      </c>
      <c r="C299" s="45" t="s">
        <v>53</v>
      </c>
      <c r="D299" s="48">
        <v>8</v>
      </c>
      <c r="E299" s="162">
        <v>8</v>
      </c>
      <c r="F299" s="162">
        <v>3998</v>
      </c>
      <c r="G299" s="77">
        <v>8</v>
      </c>
      <c r="H299" s="132"/>
      <c r="I299" s="261"/>
    </row>
    <row r="300" spans="1:14" x14ac:dyDescent="0.2">
      <c r="A300" s="42">
        <v>6112</v>
      </c>
      <c r="B300" s="52">
        <v>5173</v>
      </c>
      <c r="C300" s="45" t="s">
        <v>30</v>
      </c>
      <c r="D300" s="48">
        <v>4</v>
      </c>
      <c r="E300" s="162">
        <v>4</v>
      </c>
      <c r="F300" s="162">
        <v>3729</v>
      </c>
      <c r="G300" s="77">
        <v>6</v>
      </c>
      <c r="H300" s="132"/>
    </row>
    <row r="301" spans="1:14" x14ac:dyDescent="0.2">
      <c r="A301" s="42">
        <v>6112</v>
      </c>
      <c r="B301" s="52">
        <v>5175</v>
      </c>
      <c r="C301" s="45" t="s">
        <v>21</v>
      </c>
      <c r="D301" s="48">
        <v>19</v>
      </c>
      <c r="E301" s="162">
        <v>19</v>
      </c>
      <c r="F301" s="162">
        <v>10576</v>
      </c>
      <c r="G301" s="77">
        <v>19</v>
      </c>
      <c r="H301" s="132"/>
    </row>
    <row r="302" spans="1:14" x14ac:dyDescent="0.2">
      <c r="A302" s="42">
        <v>6112</v>
      </c>
      <c r="B302" s="52">
        <v>5192</v>
      </c>
      <c r="C302" s="45" t="s">
        <v>323</v>
      </c>
      <c r="D302" s="48">
        <v>20</v>
      </c>
      <c r="E302" s="162">
        <v>20</v>
      </c>
      <c r="F302" s="162">
        <v>20000</v>
      </c>
      <c r="G302" s="77">
        <v>20</v>
      </c>
      <c r="H302" s="132"/>
    </row>
    <row r="303" spans="1:14" ht="30" x14ac:dyDescent="0.2">
      <c r="A303" s="42">
        <v>6112</v>
      </c>
      <c r="B303" s="52">
        <v>5229</v>
      </c>
      <c r="C303" s="45" t="s">
        <v>261</v>
      </c>
      <c r="D303" s="48">
        <v>30</v>
      </c>
      <c r="E303" s="162">
        <v>30</v>
      </c>
      <c r="F303" s="162">
        <v>30000</v>
      </c>
      <c r="G303" s="77"/>
      <c r="H303" s="132"/>
    </row>
    <row r="304" spans="1:14" x14ac:dyDescent="0.2">
      <c r="A304" s="41">
        <v>6112</v>
      </c>
      <c r="B304" s="65">
        <v>5222</v>
      </c>
      <c r="C304" s="118" t="s">
        <v>316</v>
      </c>
      <c r="D304" s="48"/>
      <c r="E304" s="162"/>
      <c r="F304" s="162"/>
      <c r="G304" s="77">
        <v>30</v>
      </c>
      <c r="H304" s="132"/>
    </row>
    <row r="305" spans="1:14" x14ac:dyDescent="0.2">
      <c r="A305" s="42">
        <v>6112</v>
      </c>
      <c r="B305" s="52">
        <v>5362</v>
      </c>
      <c r="C305" s="45" t="s">
        <v>262</v>
      </c>
      <c r="D305" s="48">
        <v>1.5</v>
      </c>
      <c r="E305" s="162">
        <v>1.5</v>
      </c>
      <c r="F305" s="162">
        <v>1500</v>
      </c>
      <c r="G305" s="77">
        <v>1.5</v>
      </c>
      <c r="H305" s="132"/>
    </row>
    <row r="306" spans="1:14" x14ac:dyDescent="0.2">
      <c r="A306" s="42">
        <v>6112</v>
      </c>
      <c r="B306" s="52">
        <v>5424</v>
      </c>
      <c r="C306" s="45" t="s">
        <v>103</v>
      </c>
      <c r="D306" s="48">
        <v>10</v>
      </c>
      <c r="E306" s="162">
        <v>10</v>
      </c>
      <c r="F306" s="162">
        <v>0</v>
      </c>
      <c r="G306" s="77">
        <v>10</v>
      </c>
      <c r="H306" s="132"/>
    </row>
    <row r="307" spans="1:14" x14ac:dyDescent="0.2">
      <c r="A307" s="42">
        <v>6112</v>
      </c>
      <c r="B307" s="52">
        <v>5492</v>
      </c>
      <c r="C307" s="45" t="s">
        <v>59</v>
      </c>
      <c r="D307" s="48">
        <v>50</v>
      </c>
      <c r="E307" s="162">
        <v>50</v>
      </c>
      <c r="F307" s="162">
        <v>0</v>
      </c>
      <c r="G307" s="77">
        <v>50</v>
      </c>
      <c r="H307" s="132"/>
    </row>
    <row r="308" spans="1:14" x14ac:dyDescent="0.2">
      <c r="A308" s="42">
        <v>6112</v>
      </c>
      <c r="B308" s="52">
        <v>5499</v>
      </c>
      <c r="C308" s="45" t="s">
        <v>36</v>
      </c>
      <c r="D308" s="48">
        <v>26</v>
      </c>
      <c r="E308" s="162">
        <v>26</v>
      </c>
      <c r="F308" s="162">
        <v>16500</v>
      </c>
      <c r="G308" s="77">
        <v>26</v>
      </c>
      <c r="H308" s="132"/>
    </row>
    <row r="309" spans="1:14" ht="15.75" x14ac:dyDescent="0.25">
      <c r="A309" s="168">
        <v>6112</v>
      </c>
      <c r="B309" s="169"/>
      <c r="C309" s="288" t="s">
        <v>37</v>
      </c>
      <c r="D309" s="171">
        <f>SUM(D293:D308)</f>
        <v>2388.5</v>
      </c>
      <c r="E309" s="179">
        <f>SUM(E293:E308)</f>
        <v>2411.5</v>
      </c>
      <c r="F309" s="58">
        <f>SUM(F293:F308)</f>
        <v>2296019.0499999998</v>
      </c>
      <c r="G309" s="59">
        <f>SUM(G293:G308)</f>
        <v>2381</v>
      </c>
      <c r="H309" s="166">
        <f>G309</f>
        <v>2381</v>
      </c>
    </row>
    <row r="310" spans="1:14" ht="15.75" x14ac:dyDescent="0.25">
      <c r="A310" s="168"/>
      <c r="B310" s="182"/>
      <c r="C310" s="55"/>
      <c r="D310" s="171"/>
      <c r="E310" s="179"/>
      <c r="F310" s="58"/>
      <c r="G310" s="243"/>
      <c r="H310" s="166"/>
    </row>
    <row r="311" spans="1:14" s="3" customFormat="1" x14ac:dyDescent="0.2">
      <c r="A311" s="41">
        <v>6171</v>
      </c>
      <c r="B311" s="65">
        <v>5011</v>
      </c>
      <c r="C311" s="44" t="s">
        <v>22</v>
      </c>
      <c r="D311" s="47">
        <v>4860</v>
      </c>
      <c r="E311" s="236">
        <v>4860</v>
      </c>
      <c r="F311" s="236">
        <v>4860000</v>
      </c>
      <c r="G311" s="77">
        <v>5030</v>
      </c>
      <c r="H311" s="132"/>
      <c r="I311" s="12"/>
      <c r="J311" s="13"/>
      <c r="K311" s="5"/>
      <c r="L311" s="5"/>
      <c r="M311" s="5"/>
      <c r="N311" s="5"/>
    </row>
    <row r="312" spans="1:14" s="3" customFormat="1" x14ac:dyDescent="0.2">
      <c r="A312" s="42">
        <v>6171</v>
      </c>
      <c r="B312" s="52">
        <v>5021</v>
      </c>
      <c r="C312" s="45" t="s">
        <v>25</v>
      </c>
      <c r="D312" s="48">
        <v>140</v>
      </c>
      <c r="E312" s="162">
        <v>140</v>
      </c>
      <c r="F312" s="162">
        <v>140000</v>
      </c>
      <c r="G312" s="77">
        <v>270</v>
      </c>
      <c r="H312" s="132"/>
      <c r="I312" s="12"/>
      <c r="J312" s="13"/>
      <c r="K312" s="5"/>
      <c r="L312" s="5"/>
      <c r="M312" s="5"/>
      <c r="N312" s="5"/>
    </row>
    <row r="313" spans="1:14" s="3" customFormat="1" x14ac:dyDescent="0.2">
      <c r="A313" s="42">
        <v>6171</v>
      </c>
      <c r="B313" s="52">
        <v>5031</v>
      </c>
      <c r="C313" s="45" t="s">
        <v>49</v>
      </c>
      <c r="D313" s="48">
        <v>1270</v>
      </c>
      <c r="E313" s="162">
        <v>1270</v>
      </c>
      <c r="F313" s="162">
        <v>1270000</v>
      </c>
      <c r="G313" s="77">
        <v>1325</v>
      </c>
      <c r="H313" s="132"/>
      <c r="I313" s="12"/>
      <c r="J313" s="13"/>
      <c r="K313" s="5"/>
      <c r="L313" s="5"/>
      <c r="M313" s="5"/>
      <c r="N313" s="5"/>
    </row>
    <row r="314" spans="1:14" s="3" customFormat="1" x14ac:dyDescent="0.2">
      <c r="A314" s="42">
        <v>6171</v>
      </c>
      <c r="B314" s="52">
        <v>5032</v>
      </c>
      <c r="C314" s="45" t="s">
        <v>47</v>
      </c>
      <c r="D314" s="48">
        <v>455</v>
      </c>
      <c r="E314" s="162">
        <v>455</v>
      </c>
      <c r="F314" s="162">
        <v>455000</v>
      </c>
      <c r="G314" s="77">
        <v>463</v>
      </c>
      <c r="H314" s="132"/>
      <c r="I314" s="12"/>
      <c r="J314" s="13"/>
      <c r="K314" s="5"/>
      <c r="L314" s="5"/>
      <c r="M314" s="5"/>
      <c r="N314" s="5"/>
    </row>
    <row r="315" spans="1:14" s="3" customFormat="1" x14ac:dyDescent="0.2">
      <c r="A315" s="42">
        <v>6171</v>
      </c>
      <c r="B315" s="52">
        <v>5038</v>
      </c>
      <c r="C315" s="45" t="s">
        <v>61</v>
      </c>
      <c r="D315" s="48">
        <v>35</v>
      </c>
      <c r="E315" s="162">
        <v>35</v>
      </c>
      <c r="F315" s="162">
        <v>35000</v>
      </c>
      <c r="G315" s="77">
        <v>37</v>
      </c>
      <c r="H315" s="132"/>
      <c r="I315" s="12"/>
      <c r="J315" s="13"/>
      <c r="K315" s="5"/>
      <c r="L315" s="5"/>
      <c r="M315" s="5"/>
      <c r="N315" s="5"/>
    </row>
    <row r="316" spans="1:14" s="3" customFormat="1" x14ac:dyDescent="0.2">
      <c r="A316" s="42">
        <v>6171</v>
      </c>
      <c r="B316" s="52">
        <v>5134</v>
      </c>
      <c r="C316" s="45" t="s">
        <v>69</v>
      </c>
      <c r="D316" s="48">
        <v>6</v>
      </c>
      <c r="E316" s="162">
        <v>6</v>
      </c>
      <c r="F316" s="162">
        <v>3961</v>
      </c>
      <c r="G316" s="77">
        <f>6+25</f>
        <v>31</v>
      </c>
      <c r="H316" s="132"/>
      <c r="I316" s="12"/>
      <c r="J316" s="13"/>
      <c r="K316" s="5"/>
      <c r="L316" s="5"/>
      <c r="M316" s="5"/>
      <c r="N316" s="5"/>
    </row>
    <row r="317" spans="1:14" s="3" customFormat="1" x14ac:dyDescent="0.2">
      <c r="A317" s="42">
        <v>6171</v>
      </c>
      <c r="B317" s="52">
        <v>5136</v>
      </c>
      <c r="C317" s="45" t="s">
        <v>14</v>
      </c>
      <c r="D317" s="48">
        <v>25</v>
      </c>
      <c r="E317" s="162">
        <v>25</v>
      </c>
      <c r="F317" s="162">
        <v>10880</v>
      </c>
      <c r="G317" s="77">
        <v>25</v>
      </c>
      <c r="H317" s="132"/>
      <c r="I317" s="12"/>
      <c r="J317" s="13"/>
      <c r="K317" s="5"/>
      <c r="L317" s="5"/>
      <c r="M317" s="5"/>
      <c r="N317" s="5"/>
    </row>
    <row r="318" spans="1:14" s="3" customFormat="1" x14ac:dyDescent="0.2">
      <c r="A318" s="42">
        <v>6171</v>
      </c>
      <c r="B318" s="52">
        <v>5137</v>
      </c>
      <c r="C318" s="45" t="s">
        <v>51</v>
      </c>
      <c r="D318" s="48">
        <v>90</v>
      </c>
      <c r="E318" s="162">
        <v>90</v>
      </c>
      <c r="F318" s="162">
        <v>37578</v>
      </c>
      <c r="G318" s="77">
        <v>70</v>
      </c>
      <c r="H318" s="132"/>
      <c r="I318" s="12"/>
      <c r="J318" s="13"/>
      <c r="K318" s="5"/>
      <c r="L318" s="5"/>
      <c r="M318" s="5"/>
      <c r="N318" s="5"/>
    </row>
    <row r="319" spans="1:14" s="3" customFormat="1" x14ac:dyDescent="0.2">
      <c r="A319" s="42">
        <v>6171</v>
      </c>
      <c r="B319" s="52">
        <v>5139</v>
      </c>
      <c r="C319" s="45" t="s">
        <v>8</v>
      </c>
      <c r="D319" s="48">
        <v>130</v>
      </c>
      <c r="E319" s="162">
        <v>130</v>
      </c>
      <c r="F319" s="162">
        <v>94097.3</v>
      </c>
      <c r="G319" s="77">
        <v>130</v>
      </c>
      <c r="H319" s="132"/>
      <c r="I319" s="12"/>
      <c r="J319" s="13"/>
      <c r="K319" s="5"/>
      <c r="L319" s="5"/>
      <c r="M319" s="5"/>
      <c r="N319" s="5"/>
    </row>
    <row r="320" spans="1:14" s="3" customFormat="1" x14ac:dyDescent="0.2">
      <c r="A320" s="42">
        <v>6171</v>
      </c>
      <c r="B320" s="52">
        <v>5151</v>
      </c>
      <c r="C320" s="45" t="s">
        <v>15</v>
      </c>
      <c r="D320" s="48">
        <v>45</v>
      </c>
      <c r="E320" s="162">
        <v>45</v>
      </c>
      <c r="F320" s="162">
        <v>28369</v>
      </c>
      <c r="G320" s="77">
        <v>45</v>
      </c>
      <c r="H320" s="132"/>
      <c r="I320" s="12"/>
      <c r="J320" s="13"/>
      <c r="K320" s="5"/>
      <c r="L320" s="5"/>
      <c r="M320" s="5"/>
      <c r="N320" s="5"/>
    </row>
    <row r="321" spans="1:14" s="3" customFormat="1" x14ac:dyDescent="0.2">
      <c r="A321" s="42">
        <v>6171</v>
      </c>
      <c r="B321" s="52">
        <v>5153</v>
      </c>
      <c r="C321" s="45" t="s">
        <v>16</v>
      </c>
      <c r="D321" s="48">
        <v>260</v>
      </c>
      <c r="E321" s="162">
        <v>260</v>
      </c>
      <c r="F321" s="162">
        <v>240000</v>
      </c>
      <c r="G321" s="79">
        <v>260</v>
      </c>
      <c r="H321" s="163"/>
      <c r="I321" s="12"/>
      <c r="J321" s="13"/>
      <c r="K321" s="5"/>
      <c r="L321" s="5"/>
      <c r="M321" s="5"/>
      <c r="N321" s="5"/>
    </row>
    <row r="322" spans="1:14" x14ac:dyDescent="0.2">
      <c r="A322" s="42">
        <v>6171</v>
      </c>
      <c r="B322" s="52">
        <v>5154</v>
      </c>
      <c r="C322" s="45" t="s">
        <v>17</v>
      </c>
      <c r="D322" s="48">
        <v>170</v>
      </c>
      <c r="E322" s="162">
        <v>170</v>
      </c>
      <c r="F322" s="162">
        <v>140000</v>
      </c>
      <c r="G322" s="77">
        <v>170</v>
      </c>
      <c r="H322" s="132"/>
    </row>
    <row r="323" spans="1:14" x14ac:dyDescent="0.2">
      <c r="A323" s="42">
        <v>6171</v>
      </c>
      <c r="B323" s="52">
        <v>5156</v>
      </c>
      <c r="C323" s="45" t="s">
        <v>29</v>
      </c>
      <c r="D323" s="48">
        <v>10</v>
      </c>
      <c r="E323" s="162">
        <v>10</v>
      </c>
      <c r="F323" s="162">
        <v>5098.53</v>
      </c>
      <c r="G323" s="77">
        <v>10</v>
      </c>
      <c r="H323" s="132"/>
    </row>
    <row r="324" spans="1:14" x14ac:dyDescent="0.2">
      <c r="A324" s="42">
        <v>6171</v>
      </c>
      <c r="B324" s="52">
        <v>5161</v>
      </c>
      <c r="C324" s="45" t="s">
        <v>110</v>
      </c>
      <c r="D324" s="48">
        <v>70</v>
      </c>
      <c r="E324" s="162">
        <v>70</v>
      </c>
      <c r="F324" s="162">
        <v>54936</v>
      </c>
      <c r="G324" s="77">
        <v>70</v>
      </c>
      <c r="H324" s="132"/>
      <c r="M324"/>
      <c r="N324"/>
    </row>
    <row r="325" spans="1:14" x14ac:dyDescent="0.2">
      <c r="A325" s="42">
        <v>6171</v>
      </c>
      <c r="B325" s="52">
        <v>5162</v>
      </c>
      <c r="C325" s="45" t="s">
        <v>19</v>
      </c>
      <c r="D325" s="48">
        <v>220</v>
      </c>
      <c r="E325" s="162">
        <v>220</v>
      </c>
      <c r="F325" s="162">
        <v>172650.96</v>
      </c>
      <c r="G325" s="77">
        <v>220</v>
      </c>
      <c r="H325" s="132"/>
      <c r="M325"/>
      <c r="N325"/>
    </row>
    <row r="326" spans="1:14" x14ac:dyDescent="0.2">
      <c r="A326" s="42">
        <v>6171</v>
      </c>
      <c r="B326" s="52">
        <v>5164</v>
      </c>
      <c r="C326" s="45" t="s">
        <v>62</v>
      </c>
      <c r="D326" s="48">
        <v>0.1</v>
      </c>
      <c r="E326" s="162">
        <v>0.1</v>
      </c>
      <c r="F326" s="162">
        <v>1</v>
      </c>
      <c r="G326" s="77">
        <v>0.1</v>
      </c>
      <c r="H326" s="132"/>
      <c r="M326"/>
      <c r="N326"/>
    </row>
    <row r="327" spans="1:14" x14ac:dyDescent="0.2">
      <c r="A327" s="42">
        <v>6171</v>
      </c>
      <c r="B327" s="52">
        <v>5166</v>
      </c>
      <c r="C327" s="45" t="s">
        <v>31</v>
      </c>
      <c r="D327" s="48">
        <v>555</v>
      </c>
      <c r="E327" s="162">
        <v>555</v>
      </c>
      <c r="F327" s="162">
        <v>423500</v>
      </c>
      <c r="G327" s="77">
        <v>550</v>
      </c>
      <c r="H327" s="132"/>
      <c r="M327"/>
      <c r="N327"/>
    </row>
    <row r="328" spans="1:14" ht="12.75" customHeight="1" x14ac:dyDescent="0.2">
      <c r="A328" s="42">
        <v>6171</v>
      </c>
      <c r="B328" s="52">
        <v>5167</v>
      </c>
      <c r="C328" s="45" t="s">
        <v>83</v>
      </c>
      <c r="D328" s="48">
        <v>55</v>
      </c>
      <c r="E328" s="162">
        <v>55</v>
      </c>
      <c r="F328" s="162">
        <v>21295</v>
      </c>
      <c r="G328" s="77">
        <v>55</v>
      </c>
      <c r="H328" s="132"/>
    </row>
    <row r="329" spans="1:14" ht="12.75" customHeight="1" x14ac:dyDescent="0.2">
      <c r="A329" s="42">
        <v>6171</v>
      </c>
      <c r="B329" s="52">
        <v>5168</v>
      </c>
      <c r="C329" s="45" t="s">
        <v>132</v>
      </c>
      <c r="D329" s="48">
        <v>355</v>
      </c>
      <c r="E329" s="162">
        <v>355</v>
      </c>
      <c r="F329" s="162">
        <v>281455</v>
      </c>
      <c r="G329" s="77">
        <f>360+19+20</f>
        <v>399</v>
      </c>
      <c r="H329" s="132"/>
    </row>
    <row r="330" spans="1:14" s="2" customFormat="1" ht="12.75" customHeight="1" x14ac:dyDescent="0.2">
      <c r="A330" s="42">
        <v>6171</v>
      </c>
      <c r="B330" s="52">
        <v>5169</v>
      </c>
      <c r="C330" s="45" t="s">
        <v>263</v>
      </c>
      <c r="D330" s="48">
        <v>600</v>
      </c>
      <c r="E330" s="162">
        <v>670</v>
      </c>
      <c r="F330" s="162">
        <v>536127.85</v>
      </c>
      <c r="G330" s="77">
        <v>600</v>
      </c>
      <c r="H330" s="132"/>
      <c r="I330" s="12"/>
      <c r="J330" s="13"/>
    </row>
    <row r="331" spans="1:14" s="2" customFormat="1" x14ac:dyDescent="0.2">
      <c r="A331" s="42">
        <v>6171</v>
      </c>
      <c r="B331" s="52">
        <v>5169</v>
      </c>
      <c r="C331" s="45" t="s">
        <v>107</v>
      </c>
      <c r="D331" s="48">
        <v>86</v>
      </c>
      <c r="E331" s="162">
        <v>86</v>
      </c>
      <c r="F331" s="162">
        <v>61593</v>
      </c>
      <c r="G331" s="77">
        <v>86</v>
      </c>
      <c r="H331" s="132"/>
      <c r="I331" s="12"/>
      <c r="J331" s="13"/>
      <c r="K331" s="256"/>
      <c r="L331" s="9"/>
    </row>
    <row r="332" spans="1:14" s="2" customFormat="1" ht="30" x14ac:dyDescent="0.2">
      <c r="A332" s="42">
        <v>6171</v>
      </c>
      <c r="B332" s="52">
        <v>5171</v>
      </c>
      <c r="C332" s="45" t="s">
        <v>268</v>
      </c>
      <c r="D332" s="48">
        <v>100</v>
      </c>
      <c r="E332" s="162">
        <v>100</v>
      </c>
      <c r="F332" s="162">
        <v>50472.5</v>
      </c>
      <c r="G332" s="77">
        <v>100</v>
      </c>
      <c r="H332" s="132"/>
      <c r="I332" s="12"/>
      <c r="J332" s="13"/>
      <c r="K332" s="256"/>
      <c r="L332" s="9"/>
    </row>
    <row r="333" spans="1:14" s="2" customFormat="1" x14ac:dyDescent="0.2">
      <c r="A333" s="42">
        <v>6171</v>
      </c>
      <c r="B333" s="52">
        <v>5173</v>
      </c>
      <c r="C333" s="45" t="s">
        <v>30</v>
      </c>
      <c r="D333" s="48">
        <v>5.9</v>
      </c>
      <c r="E333" s="162">
        <v>5.9</v>
      </c>
      <c r="F333" s="162">
        <v>1646</v>
      </c>
      <c r="G333" s="77">
        <v>5.9</v>
      </c>
      <c r="H333" s="132"/>
      <c r="I333" s="12"/>
      <c r="J333" s="13"/>
    </row>
    <row r="334" spans="1:14" s="2" customFormat="1" x14ac:dyDescent="0.2">
      <c r="A334" s="42">
        <v>6171</v>
      </c>
      <c r="B334" s="52">
        <v>5175</v>
      </c>
      <c r="C334" s="45" t="s">
        <v>21</v>
      </c>
      <c r="D334" s="48">
        <v>3</v>
      </c>
      <c r="E334" s="162">
        <v>3</v>
      </c>
      <c r="F334" s="162">
        <v>0</v>
      </c>
      <c r="G334" s="77">
        <v>4</v>
      </c>
      <c r="H334" s="132"/>
      <c r="I334" s="12"/>
      <c r="J334" s="13"/>
      <c r="K334" s="257"/>
    </row>
    <row r="335" spans="1:14" s="2" customFormat="1" x14ac:dyDescent="0.2">
      <c r="A335" s="42">
        <v>6171</v>
      </c>
      <c r="B335" s="52">
        <v>5176</v>
      </c>
      <c r="C335" s="45" t="s">
        <v>264</v>
      </c>
      <c r="D335" s="48">
        <v>0</v>
      </c>
      <c r="E335" s="162">
        <v>0</v>
      </c>
      <c r="F335" s="162">
        <v>1000</v>
      </c>
      <c r="G335" s="77">
        <v>0</v>
      </c>
      <c r="H335" s="132"/>
      <c r="I335" s="12"/>
      <c r="J335" s="13"/>
      <c r="K335" s="257"/>
    </row>
    <row r="336" spans="1:14" s="2" customFormat="1" x14ac:dyDescent="0.2">
      <c r="A336" s="42">
        <v>6171</v>
      </c>
      <c r="B336" s="52">
        <v>5182</v>
      </c>
      <c r="C336" s="45" t="s">
        <v>265</v>
      </c>
      <c r="D336" s="48">
        <v>0</v>
      </c>
      <c r="E336" s="162">
        <v>0</v>
      </c>
      <c r="F336" s="162">
        <v>17731</v>
      </c>
      <c r="G336" s="77">
        <v>0</v>
      </c>
      <c r="H336" s="132"/>
      <c r="I336" s="12"/>
      <c r="J336" s="13"/>
      <c r="K336" s="257"/>
    </row>
    <row r="337" spans="1:14" s="2" customFormat="1" x14ac:dyDescent="0.2">
      <c r="A337" s="42">
        <v>6171</v>
      </c>
      <c r="B337" s="52">
        <v>5192</v>
      </c>
      <c r="C337" s="45" t="s">
        <v>162</v>
      </c>
      <c r="D337" s="48">
        <v>15</v>
      </c>
      <c r="E337" s="162">
        <v>15</v>
      </c>
      <c r="F337" s="162">
        <v>20264</v>
      </c>
      <c r="G337" s="77">
        <v>15</v>
      </c>
      <c r="H337" s="132"/>
      <c r="I337" s="12"/>
      <c r="J337" s="13"/>
      <c r="K337" s="257"/>
    </row>
    <row r="338" spans="1:14" s="2" customFormat="1" x14ac:dyDescent="0.2">
      <c r="A338" s="42">
        <v>6171</v>
      </c>
      <c r="B338" s="52">
        <v>5361</v>
      </c>
      <c r="C338" s="45" t="s">
        <v>43</v>
      </c>
      <c r="D338" s="48">
        <v>5</v>
      </c>
      <c r="E338" s="162">
        <v>5</v>
      </c>
      <c r="F338" s="162">
        <v>0</v>
      </c>
      <c r="G338" s="77">
        <v>0</v>
      </c>
      <c r="H338" s="132"/>
      <c r="I338" s="12"/>
      <c r="J338" s="13"/>
      <c r="K338" s="257"/>
    </row>
    <row r="339" spans="1:14" s="2" customFormat="1" x14ac:dyDescent="0.2">
      <c r="A339" s="42">
        <v>6171</v>
      </c>
      <c r="B339" s="52">
        <v>5362</v>
      </c>
      <c r="C339" s="45" t="s">
        <v>63</v>
      </c>
      <c r="D339" s="48">
        <v>4.5</v>
      </c>
      <c r="E339" s="162">
        <v>4.5</v>
      </c>
      <c r="F339" s="162">
        <v>10000</v>
      </c>
      <c r="G339" s="77">
        <v>5</v>
      </c>
      <c r="H339" s="132"/>
      <c r="I339" s="12"/>
      <c r="J339" s="13"/>
      <c r="K339" s="257"/>
    </row>
    <row r="340" spans="1:14" s="2" customFormat="1" ht="30" x14ac:dyDescent="0.2">
      <c r="A340" s="42">
        <v>6171</v>
      </c>
      <c r="B340" s="52">
        <v>5365</v>
      </c>
      <c r="C340" s="45" t="s">
        <v>163</v>
      </c>
      <c r="D340" s="48">
        <v>6</v>
      </c>
      <c r="E340" s="162">
        <v>6</v>
      </c>
      <c r="F340" s="162">
        <v>952</v>
      </c>
      <c r="G340" s="77">
        <v>5</v>
      </c>
      <c r="H340" s="132"/>
      <c r="I340" s="12"/>
      <c r="J340" s="13"/>
      <c r="K340" s="257"/>
    </row>
    <row r="341" spans="1:14" s="2" customFormat="1" x14ac:dyDescent="0.2">
      <c r="A341" s="42">
        <v>6171</v>
      </c>
      <c r="B341" s="52">
        <v>5424</v>
      </c>
      <c r="C341" s="45" t="s">
        <v>79</v>
      </c>
      <c r="D341" s="48">
        <v>20</v>
      </c>
      <c r="E341" s="162">
        <v>20</v>
      </c>
      <c r="F341" s="162">
        <v>15231</v>
      </c>
      <c r="G341" s="77">
        <v>20</v>
      </c>
      <c r="H341" s="132"/>
      <c r="I341" s="12"/>
      <c r="J341" s="13"/>
    </row>
    <row r="342" spans="1:14" s="2" customFormat="1" x14ac:dyDescent="0.2">
      <c r="A342" s="42">
        <v>6171</v>
      </c>
      <c r="B342" s="52">
        <v>5492</v>
      </c>
      <c r="C342" s="45" t="s">
        <v>59</v>
      </c>
      <c r="D342" s="48">
        <v>20</v>
      </c>
      <c r="E342" s="162">
        <v>20</v>
      </c>
      <c r="F342" s="162">
        <v>0</v>
      </c>
      <c r="G342" s="77">
        <v>20</v>
      </c>
      <c r="H342" s="132"/>
      <c r="I342" s="12"/>
      <c r="J342" s="13"/>
    </row>
    <row r="343" spans="1:14" s="2" customFormat="1" x14ac:dyDescent="0.2">
      <c r="A343" s="42">
        <v>6171</v>
      </c>
      <c r="B343" s="52">
        <v>5499</v>
      </c>
      <c r="C343" s="45" t="s">
        <v>36</v>
      </c>
      <c r="D343" s="48">
        <v>233</v>
      </c>
      <c r="E343" s="162">
        <v>233</v>
      </c>
      <c r="F343" s="162">
        <v>150700</v>
      </c>
      <c r="G343" s="77">
        <f>21+214</f>
        <v>235</v>
      </c>
      <c r="H343" s="132"/>
      <c r="I343" s="12"/>
      <c r="J343" s="13"/>
    </row>
    <row r="344" spans="1:14" s="2" customFormat="1" x14ac:dyDescent="0.2">
      <c r="A344" s="42">
        <v>6171</v>
      </c>
      <c r="B344" s="52">
        <v>6122</v>
      </c>
      <c r="C344" s="45" t="s">
        <v>266</v>
      </c>
      <c r="D344" s="48">
        <v>182</v>
      </c>
      <c r="E344" s="162">
        <v>182</v>
      </c>
      <c r="F344" s="162">
        <v>169382</v>
      </c>
      <c r="G344" s="77">
        <v>0</v>
      </c>
      <c r="H344" s="132"/>
      <c r="I344" s="12"/>
      <c r="J344" s="13"/>
    </row>
    <row r="345" spans="1:14" x14ac:dyDescent="0.2">
      <c r="A345" s="42">
        <v>6171</v>
      </c>
      <c r="B345" s="52">
        <v>6127</v>
      </c>
      <c r="C345" s="45" t="s">
        <v>267</v>
      </c>
      <c r="D345" s="48">
        <v>0</v>
      </c>
      <c r="E345" s="162">
        <v>0</v>
      </c>
      <c r="F345" s="162">
        <v>5000</v>
      </c>
      <c r="G345" s="77">
        <v>0</v>
      </c>
      <c r="H345" s="132"/>
    </row>
    <row r="346" spans="1:14" ht="15.75" x14ac:dyDescent="0.25">
      <c r="A346" s="168">
        <v>6171</v>
      </c>
      <c r="B346" s="169"/>
      <c r="C346" s="111" t="s">
        <v>33</v>
      </c>
      <c r="D346" s="179">
        <f>SUM(D311:D345)</f>
        <v>10031.5</v>
      </c>
      <c r="E346" s="179">
        <f>SUM(E311:E345)</f>
        <v>10101.5</v>
      </c>
      <c r="F346" s="179">
        <f>SUM(F311:F345)</f>
        <v>9313921.1400000006</v>
      </c>
      <c r="G346" s="59">
        <f>SUM(G311:G345)</f>
        <v>10256</v>
      </c>
      <c r="H346" s="166">
        <f>G346</f>
        <v>10256</v>
      </c>
    </row>
    <row r="347" spans="1:14" ht="15.75" x14ac:dyDescent="0.25">
      <c r="A347" s="168"/>
      <c r="B347" s="169"/>
      <c r="C347" s="111"/>
      <c r="D347" s="179"/>
      <c r="E347" s="179"/>
      <c r="F347" s="58"/>
      <c r="G347" s="243"/>
      <c r="H347" s="166"/>
    </row>
    <row r="348" spans="1:14" s="10" customFormat="1" x14ac:dyDescent="0.2">
      <c r="A348" s="41">
        <v>6310</v>
      </c>
      <c r="B348" s="50">
        <v>5163</v>
      </c>
      <c r="C348" s="198" t="s">
        <v>20</v>
      </c>
      <c r="D348" s="53">
        <v>25</v>
      </c>
      <c r="E348" s="47">
        <v>25</v>
      </c>
      <c r="F348" s="53">
        <v>10918.06</v>
      </c>
      <c r="G348" s="77">
        <v>23</v>
      </c>
      <c r="H348" s="132"/>
      <c r="I348" s="12"/>
      <c r="J348" s="13"/>
      <c r="K348" s="8"/>
      <c r="L348" s="8"/>
      <c r="M348" s="8"/>
      <c r="N348" s="8"/>
    </row>
    <row r="349" spans="1:14" s="2" customFormat="1" ht="15.75" x14ac:dyDescent="0.25">
      <c r="A349" s="168">
        <v>6310</v>
      </c>
      <c r="B349" s="169"/>
      <c r="C349" s="111" t="s">
        <v>73</v>
      </c>
      <c r="D349" s="179">
        <f>SUM(D348)</f>
        <v>25</v>
      </c>
      <c r="E349" s="167">
        <f>SUM(E348)</f>
        <v>25</v>
      </c>
      <c r="F349" s="58">
        <f>SUM(F348)</f>
        <v>10918.06</v>
      </c>
      <c r="G349" s="59">
        <f>SUM(G348)</f>
        <v>23</v>
      </c>
      <c r="H349" s="166">
        <f>G349</f>
        <v>23</v>
      </c>
      <c r="I349" s="12"/>
      <c r="J349" s="13"/>
    </row>
    <row r="350" spans="1:14" s="2" customFormat="1" ht="15.75" x14ac:dyDescent="0.25">
      <c r="A350" s="168"/>
      <c r="B350" s="169"/>
      <c r="C350" s="111"/>
      <c r="D350" s="179"/>
      <c r="E350" s="167"/>
      <c r="F350" s="58"/>
      <c r="G350" s="243"/>
      <c r="H350" s="166"/>
      <c r="I350" s="12"/>
      <c r="J350" s="13"/>
    </row>
    <row r="351" spans="1:14" s="2" customFormat="1" x14ac:dyDescent="0.2">
      <c r="A351" s="41">
        <v>6320</v>
      </c>
      <c r="B351" s="50">
        <v>5163</v>
      </c>
      <c r="C351" s="90" t="s">
        <v>72</v>
      </c>
      <c r="D351" s="53">
        <v>330</v>
      </c>
      <c r="E351" s="47">
        <v>330</v>
      </c>
      <c r="F351" s="53">
        <v>277843</v>
      </c>
      <c r="G351" s="77">
        <v>330</v>
      </c>
      <c r="H351" s="132"/>
      <c r="I351" s="12"/>
      <c r="J351" s="13"/>
    </row>
    <row r="352" spans="1:14" s="2" customFormat="1" ht="15.75" x14ac:dyDescent="0.25">
      <c r="A352" s="168">
        <v>6320</v>
      </c>
      <c r="B352" s="169"/>
      <c r="C352" s="170" t="s">
        <v>34</v>
      </c>
      <c r="D352" s="179">
        <f>SUM(D351)</f>
        <v>330</v>
      </c>
      <c r="E352" s="167">
        <f>SUM(E351)</f>
        <v>330</v>
      </c>
      <c r="F352" s="58">
        <f>SUM(F351)</f>
        <v>277843</v>
      </c>
      <c r="G352" s="59">
        <f>SUM(G351)</f>
        <v>330</v>
      </c>
      <c r="H352" s="166">
        <f>G352</f>
        <v>330</v>
      </c>
      <c r="I352" s="12"/>
      <c r="J352" s="13"/>
    </row>
    <row r="353" spans="1:12" s="2" customFormat="1" ht="15.75" x14ac:dyDescent="0.25">
      <c r="A353" s="180"/>
      <c r="B353" s="169"/>
      <c r="C353" s="111"/>
      <c r="D353" s="179"/>
      <c r="E353" s="47"/>
      <c r="F353" s="53"/>
      <c r="G353" s="139"/>
      <c r="H353" s="132"/>
      <c r="I353" s="12"/>
      <c r="J353" s="13"/>
    </row>
    <row r="354" spans="1:12" s="8" customFormat="1" x14ac:dyDescent="0.2">
      <c r="A354" s="180">
        <v>6409</v>
      </c>
      <c r="B354" s="193">
        <v>5901</v>
      </c>
      <c r="C354" s="194" t="s">
        <v>54</v>
      </c>
      <c r="D354" s="195">
        <v>807</v>
      </c>
      <c r="E354" s="47">
        <f>734+1420+5500</f>
        <v>7654</v>
      </c>
      <c r="F354" s="53">
        <v>0</v>
      </c>
      <c r="G354" s="77">
        <v>348</v>
      </c>
      <c r="H354" s="132"/>
      <c r="I354" s="12"/>
      <c r="J354" s="13"/>
      <c r="K354" s="2"/>
      <c r="L354" s="2"/>
    </row>
    <row r="355" spans="1:12" s="8" customFormat="1" ht="15.75" x14ac:dyDescent="0.25">
      <c r="A355" s="168">
        <v>6409</v>
      </c>
      <c r="B355" s="169"/>
      <c r="C355" s="170" t="s">
        <v>55</v>
      </c>
      <c r="D355" s="179">
        <f>SUM(D354:D354)</f>
        <v>807</v>
      </c>
      <c r="E355" s="179">
        <f>SUM(E354:E354)</f>
        <v>7654</v>
      </c>
      <c r="F355" s="179">
        <f>SUM(F354:F354)</f>
        <v>0</v>
      </c>
      <c r="G355" s="258">
        <f>SUM(G354:G354)</f>
        <v>348</v>
      </c>
      <c r="H355" s="166">
        <f>G355</f>
        <v>348</v>
      </c>
      <c r="I355" s="12"/>
      <c r="J355" s="13"/>
      <c r="K355" s="2"/>
      <c r="L355" s="2"/>
    </row>
    <row r="356" spans="1:12" s="8" customFormat="1" ht="15.75" x14ac:dyDescent="0.25">
      <c r="A356" s="180"/>
      <c r="B356" s="169"/>
      <c r="C356" s="111"/>
      <c r="D356" s="179"/>
      <c r="E356" s="47"/>
      <c r="F356" s="53"/>
      <c r="G356" s="139"/>
      <c r="H356" s="132"/>
      <c r="I356" s="12"/>
      <c r="J356" s="13"/>
      <c r="K356" s="2"/>
      <c r="L356" s="2"/>
    </row>
    <row r="357" spans="1:12" s="8" customFormat="1" x14ac:dyDescent="0.2">
      <c r="A357" s="41">
        <v>6330</v>
      </c>
      <c r="B357" s="65">
        <v>5342</v>
      </c>
      <c r="C357" s="44" t="s">
        <v>60</v>
      </c>
      <c r="D357" s="47">
        <v>242</v>
      </c>
      <c r="E357" s="53">
        <v>242</v>
      </c>
      <c r="F357" s="47">
        <v>163656</v>
      </c>
      <c r="G357" s="77">
        <f>'Rozpočet 2017 příjmy '!G36</f>
        <v>225</v>
      </c>
      <c r="H357" s="132"/>
      <c r="I357" s="12"/>
      <c r="J357" s="13"/>
      <c r="K357" s="2"/>
      <c r="L357" s="2"/>
    </row>
    <row r="358" spans="1:12" s="8" customFormat="1" x14ac:dyDescent="0.2">
      <c r="A358" s="42">
        <v>6330</v>
      </c>
      <c r="B358" s="52">
        <v>5345</v>
      </c>
      <c r="C358" s="45" t="s">
        <v>164</v>
      </c>
      <c r="D358" s="47">
        <v>322</v>
      </c>
      <c r="E358" s="54">
        <v>322</v>
      </c>
      <c r="F358" s="48">
        <v>218593</v>
      </c>
      <c r="G358" s="77">
        <f>'Rozpočet 2017 příjmy '!G38</f>
        <v>326</v>
      </c>
      <c r="H358" s="132"/>
      <c r="I358" s="12"/>
      <c r="J358" s="13"/>
      <c r="K358" s="2"/>
      <c r="L358" s="2"/>
    </row>
    <row r="359" spans="1:12" s="8" customFormat="1" x14ac:dyDescent="0.2">
      <c r="A359" s="42"/>
      <c r="B359" s="52"/>
      <c r="C359" s="45" t="s">
        <v>165</v>
      </c>
      <c r="D359" s="47">
        <v>600</v>
      </c>
      <c r="E359" s="54">
        <v>600</v>
      </c>
      <c r="F359" s="48">
        <v>112319.1</v>
      </c>
      <c r="G359" s="77">
        <f>'Rozpočet 2017 příjmy '!G34</f>
        <v>580</v>
      </c>
      <c r="H359" s="132"/>
      <c r="I359" s="12"/>
      <c r="J359" s="13"/>
      <c r="K359" s="2"/>
      <c r="L359" s="2"/>
    </row>
    <row r="360" spans="1:12" s="8" customFormat="1" ht="30" x14ac:dyDescent="0.2">
      <c r="A360" s="42">
        <v>6330</v>
      </c>
      <c r="B360" s="52">
        <v>5347</v>
      </c>
      <c r="C360" s="45" t="s">
        <v>269</v>
      </c>
      <c r="D360" s="47">
        <v>0</v>
      </c>
      <c r="E360" s="54">
        <v>24.1</v>
      </c>
      <c r="F360" s="48">
        <v>24100</v>
      </c>
      <c r="G360" s="77">
        <v>0</v>
      </c>
      <c r="H360" s="132"/>
      <c r="I360" s="12"/>
      <c r="J360" s="13"/>
      <c r="K360" s="2"/>
      <c r="L360" s="2"/>
    </row>
    <row r="361" spans="1:12" s="8" customFormat="1" x14ac:dyDescent="0.2">
      <c r="A361" s="42">
        <v>6330</v>
      </c>
      <c r="B361" s="52">
        <v>5349</v>
      </c>
      <c r="C361" s="289" t="s">
        <v>98</v>
      </c>
      <c r="D361" s="47">
        <v>0</v>
      </c>
      <c r="E361" s="54">
        <v>1300</v>
      </c>
      <c r="F361" s="48">
        <v>1300000</v>
      </c>
      <c r="G361" s="77">
        <v>0</v>
      </c>
      <c r="H361" s="132"/>
      <c r="I361" s="12"/>
      <c r="J361" s="13"/>
      <c r="K361" s="2"/>
      <c r="L361" s="2"/>
    </row>
    <row r="362" spans="1:12" s="8" customFormat="1" x14ac:dyDescent="0.2">
      <c r="A362" s="42"/>
      <c r="B362" s="52"/>
      <c r="C362" s="289"/>
      <c r="D362" s="47"/>
      <c r="E362" s="54"/>
      <c r="F362" s="48"/>
      <c r="G362" s="77"/>
      <c r="H362" s="132"/>
      <c r="I362" s="12"/>
      <c r="J362" s="13"/>
      <c r="K362" s="2"/>
      <c r="L362" s="2"/>
    </row>
    <row r="363" spans="1:12" s="8" customFormat="1" ht="15.75" x14ac:dyDescent="0.25">
      <c r="A363" s="168">
        <v>6330</v>
      </c>
      <c r="B363" s="169"/>
      <c r="C363" s="170" t="s">
        <v>38</v>
      </c>
      <c r="D363" s="179">
        <f>SUM(D357:D362)</f>
        <v>1164</v>
      </c>
      <c r="E363" s="179">
        <f>SUM(E357:E362)</f>
        <v>2488.1</v>
      </c>
      <c r="F363" s="58">
        <f>SUM(F357:F362)</f>
        <v>1818668.1</v>
      </c>
      <c r="G363" s="59">
        <f>SUM(G357:G362)</f>
        <v>1131</v>
      </c>
      <c r="H363" s="166">
        <f>G363</f>
        <v>1131</v>
      </c>
      <c r="I363" s="12"/>
      <c r="J363" s="13"/>
      <c r="K363" s="2"/>
      <c r="L363" s="2"/>
    </row>
    <row r="364" spans="1:12" s="8" customFormat="1" ht="16.5" thickBot="1" x14ac:dyDescent="0.3">
      <c r="A364" s="199"/>
      <c r="B364" s="200"/>
      <c r="C364" s="201"/>
      <c r="D364" s="202"/>
      <c r="E364" s="203"/>
      <c r="F364" s="204"/>
      <c r="G364" s="245"/>
      <c r="H364" s="205"/>
      <c r="I364" s="12"/>
      <c r="J364" s="13"/>
      <c r="K364" s="2"/>
      <c r="L364" s="2"/>
    </row>
    <row r="365" spans="1:12" s="8" customFormat="1" ht="32.25" thickBot="1" x14ac:dyDescent="0.3">
      <c r="A365" s="104"/>
      <c r="B365" s="206"/>
      <c r="C365" s="207" t="s">
        <v>169</v>
      </c>
      <c r="D365" s="133">
        <f>D26+D29+D45+D52+D60+D101+D118+D134+D137+D145+D149+D154+D163+D167+D171+D176+D179+D193+D196+D204+D207+D210+D226+D237+D240+D245+D254+D259+D262+D266+D290+D309+D346+D349+D352+D355+D363</f>
        <v>43447</v>
      </c>
      <c r="E365" s="133">
        <f>E26+E29+E45+E52+E60+E101+E118+E134+E137+E145+E149+E154+E163+E167+E171+E176+E179+E193+E196+E204+E207+E210+E226+E237+E240+E245+E254+E259+E262+E266+E290+E309+E346+E349+E352+E355+E363</f>
        <v>89556.900000000009</v>
      </c>
      <c r="F365" s="133">
        <f>F26+F29+F45+F52+F60+F101+F118+F134+F137+F145+F149+F154+F163+F167+F171+F176+F179+F193+F196+F204+F207+F210+F226+F237+F240+F245+F254+F259+F262+F266+F290+F309+F346+F349+F352+F355+F363</f>
        <v>40152842.580000006</v>
      </c>
      <c r="G365" s="269">
        <f>G26+G29+G45+G52+G60+G101+G118+G134+G137+G145+G149+G154+G163+G167+G171+G176+G179+G193+G196+G204+G207+G210+G226+G237+G240+G245+G254+G259+G262+G266+G290+G309+G346+G349+G352+G355+G363</f>
        <v>100126</v>
      </c>
      <c r="H365" s="208">
        <f>SUM(H8:H363)</f>
        <v>100126</v>
      </c>
      <c r="I365" s="13"/>
      <c r="J365" s="13"/>
      <c r="K365" s="2"/>
      <c r="L365" s="2"/>
    </row>
    <row r="366" spans="1:12" s="8" customFormat="1" ht="16.5" thickBot="1" x14ac:dyDescent="0.3">
      <c r="A366" s="254"/>
      <c r="B366" s="296"/>
      <c r="C366" s="297"/>
      <c r="D366" s="298"/>
      <c r="E366" s="276"/>
      <c r="F366" s="276"/>
      <c r="G366" s="299"/>
      <c r="H366" s="300"/>
      <c r="I366" s="12"/>
      <c r="J366" s="13"/>
      <c r="K366" s="2"/>
      <c r="L366" s="2"/>
    </row>
    <row r="367" spans="1:12" s="8" customFormat="1" ht="30.75" thickBot="1" x14ac:dyDescent="0.25">
      <c r="A367" s="254"/>
      <c r="B367" s="293"/>
      <c r="C367" s="293" t="s">
        <v>166</v>
      </c>
      <c r="D367" s="293">
        <f>-D363</f>
        <v>-1164</v>
      </c>
      <c r="E367" s="293">
        <f>-E363</f>
        <v>-2488.1</v>
      </c>
      <c r="F367" s="293">
        <f>-F363</f>
        <v>-1818668.1</v>
      </c>
      <c r="G367" s="294">
        <f>-G363</f>
        <v>-1131</v>
      </c>
      <c r="H367" s="295"/>
      <c r="I367" s="12"/>
      <c r="J367" s="13"/>
      <c r="K367" s="2"/>
      <c r="L367" s="2"/>
    </row>
    <row r="368" spans="1:12" s="8" customFormat="1" ht="16.5" thickBot="1" x14ac:dyDescent="0.3">
      <c r="A368" s="254"/>
      <c r="B368" s="296"/>
      <c r="C368" s="301"/>
      <c r="D368" s="302"/>
      <c r="E368" s="302"/>
      <c r="F368" s="303"/>
      <c r="G368" s="302"/>
      <c r="H368" s="300"/>
      <c r="I368" s="13"/>
      <c r="J368" s="13"/>
      <c r="K368" s="2"/>
      <c r="L368" s="2"/>
    </row>
    <row r="369" spans="1:12" s="8" customFormat="1" ht="32.25" thickBot="1" x14ac:dyDescent="0.3">
      <c r="A369" s="104"/>
      <c r="B369" s="206"/>
      <c r="C369" s="207" t="s">
        <v>167</v>
      </c>
      <c r="D369" s="133">
        <f>SUM(D365:D367)</f>
        <v>42283</v>
      </c>
      <c r="E369" s="133">
        <f>SUM(E365:E367)</f>
        <v>87068.800000000003</v>
      </c>
      <c r="F369" s="133">
        <f>SUM(F365:F367)</f>
        <v>38334174.480000004</v>
      </c>
      <c r="G369" s="269">
        <f>SUM(G365:G367)</f>
        <v>98995</v>
      </c>
      <c r="H369" s="208">
        <f>G369</f>
        <v>98995</v>
      </c>
      <c r="I369" s="12"/>
      <c r="J369" s="13"/>
      <c r="K369" s="2"/>
      <c r="L369" s="2"/>
    </row>
    <row r="370" spans="1:12" s="8" customFormat="1" ht="16.5" thickBot="1" x14ac:dyDescent="0.3">
      <c r="A370" s="115"/>
      <c r="B370" s="255"/>
      <c r="C370" s="255"/>
      <c r="D370" s="255"/>
      <c r="E370" s="127"/>
      <c r="F370" s="127"/>
      <c r="G370" s="276"/>
      <c r="H370" s="304"/>
      <c r="I370" s="12"/>
      <c r="J370" s="13"/>
      <c r="K370" s="2"/>
      <c r="L370" s="2"/>
    </row>
    <row r="371" spans="1:12" s="8" customFormat="1" ht="16.5" thickBot="1" x14ac:dyDescent="0.3">
      <c r="A371" s="104"/>
      <c r="B371" s="206"/>
      <c r="C371" s="207" t="s">
        <v>168</v>
      </c>
      <c r="D371" s="133">
        <f>D360</f>
        <v>0</v>
      </c>
      <c r="E371" s="133">
        <f>E360</f>
        <v>24.1</v>
      </c>
      <c r="F371" s="133">
        <f>F360</f>
        <v>24100</v>
      </c>
      <c r="G371" s="269">
        <f>G360</f>
        <v>0</v>
      </c>
      <c r="H371" s="208">
        <f>G371</f>
        <v>0</v>
      </c>
      <c r="I371" s="12"/>
      <c r="J371" s="13"/>
      <c r="K371" s="2"/>
      <c r="L371" s="2"/>
    </row>
    <row r="372" spans="1:12" s="8" customFormat="1" ht="16.5" thickBot="1" x14ac:dyDescent="0.3">
      <c r="A372" s="115"/>
      <c r="B372" s="255"/>
      <c r="C372" s="255"/>
      <c r="D372" s="255"/>
      <c r="E372" s="127"/>
      <c r="F372" s="127"/>
      <c r="G372" s="276"/>
      <c r="H372" s="300"/>
      <c r="I372" s="12"/>
      <c r="J372" s="13"/>
      <c r="K372" s="2"/>
      <c r="L372" s="2"/>
    </row>
    <row r="373" spans="1:12" s="8" customFormat="1" ht="16.5" thickBot="1" x14ac:dyDescent="0.3">
      <c r="A373" s="213"/>
      <c r="B373" s="214"/>
      <c r="C373" s="215" t="s">
        <v>172</v>
      </c>
      <c r="D373" s="216">
        <f>SUM(D369:D371)</f>
        <v>42283</v>
      </c>
      <c r="E373" s="216">
        <f>SUM(E369:E371)</f>
        <v>87092.900000000009</v>
      </c>
      <c r="F373" s="217">
        <f>SUM(F369:F371)</f>
        <v>38358274.480000004</v>
      </c>
      <c r="G373" s="218">
        <f>SUM(G369:G371)</f>
        <v>98995</v>
      </c>
      <c r="H373" s="219">
        <f>G373</f>
        <v>98995</v>
      </c>
      <c r="I373" s="12"/>
      <c r="J373" s="13"/>
      <c r="K373" s="2"/>
      <c r="L373" s="2"/>
    </row>
    <row r="374" spans="1:12" s="8" customFormat="1" ht="15.75" x14ac:dyDescent="0.25">
      <c r="A374" s="263"/>
      <c r="B374" s="263"/>
      <c r="C374" s="264"/>
      <c r="D374" s="265"/>
      <c r="E374" s="266"/>
      <c r="F374" s="266"/>
      <c r="G374" s="267"/>
      <c r="H374" s="266"/>
      <c r="I374" s="12"/>
      <c r="J374" s="13"/>
      <c r="K374" s="2"/>
      <c r="L374" s="2"/>
    </row>
    <row r="375" spans="1:12" s="8" customFormat="1" ht="15.75" x14ac:dyDescent="0.25">
      <c r="A375" s="92"/>
      <c r="B375" s="92"/>
      <c r="C375" s="223"/>
      <c r="D375" s="224"/>
      <c r="E375" s="225"/>
      <c r="F375" s="225"/>
      <c r="G375" s="247"/>
      <c r="H375" s="225"/>
      <c r="I375" s="12"/>
      <c r="J375" s="13"/>
      <c r="K375" s="2"/>
      <c r="L375" s="2"/>
    </row>
    <row r="376" spans="1:12" s="8" customFormat="1" ht="15.75" x14ac:dyDescent="0.25">
      <c r="A376" s="92"/>
      <c r="B376" s="92"/>
      <c r="C376" s="223"/>
      <c r="D376" s="224"/>
      <c r="E376" s="225"/>
      <c r="F376" s="225"/>
      <c r="G376" s="247"/>
      <c r="H376" s="225"/>
      <c r="I376" s="12"/>
      <c r="J376" s="13"/>
      <c r="K376" s="2"/>
      <c r="L376" s="2"/>
    </row>
    <row r="377" spans="1:12" s="8" customFormat="1" ht="15.75" x14ac:dyDescent="0.25">
      <c r="A377" s="92"/>
      <c r="B377" s="92"/>
      <c r="C377" s="223"/>
      <c r="D377" s="224"/>
      <c r="E377" s="225"/>
      <c r="F377" s="225"/>
      <c r="G377" s="247"/>
      <c r="H377" s="225"/>
      <c r="I377" s="12"/>
      <c r="J377" s="13"/>
      <c r="K377" s="2"/>
      <c r="L377" s="2"/>
    </row>
    <row r="378" spans="1:12" s="8" customFormat="1" ht="15.75" x14ac:dyDescent="0.25">
      <c r="A378" s="92"/>
      <c r="B378" s="92"/>
      <c r="C378" s="223"/>
      <c r="D378" s="224"/>
      <c r="E378" s="225"/>
      <c r="F378" s="225"/>
      <c r="G378" s="247"/>
      <c r="H378" s="225"/>
      <c r="I378" s="12"/>
      <c r="J378" s="13"/>
      <c r="K378" s="2"/>
      <c r="L378" s="2"/>
    </row>
    <row r="379" spans="1:12" s="8" customFormat="1" ht="15.75" x14ac:dyDescent="0.25">
      <c r="A379" s="92"/>
      <c r="B379" s="92"/>
      <c r="C379" s="223"/>
      <c r="D379" s="224"/>
      <c r="E379" s="225"/>
      <c r="F379" s="225"/>
      <c r="G379" s="247"/>
      <c r="H379" s="225"/>
      <c r="I379" s="12"/>
      <c r="J379" s="13"/>
      <c r="K379" s="2"/>
      <c r="L379" s="2"/>
    </row>
    <row r="380" spans="1:12" s="8" customFormat="1" ht="15.75" x14ac:dyDescent="0.25">
      <c r="A380" s="92"/>
      <c r="B380" s="92"/>
      <c r="C380" s="223"/>
      <c r="D380" s="224"/>
      <c r="E380" s="225"/>
      <c r="F380" s="225"/>
      <c r="G380" s="247"/>
      <c r="H380" s="225"/>
      <c r="I380" s="12"/>
      <c r="J380" s="13"/>
      <c r="K380" s="2"/>
      <c r="L380" s="2"/>
    </row>
    <row r="381" spans="1:12" s="8" customFormat="1" ht="15.75" x14ac:dyDescent="0.25">
      <c r="A381" s="92"/>
      <c r="B381" s="92"/>
      <c r="C381" s="223"/>
      <c r="D381" s="224"/>
      <c r="E381" s="225"/>
      <c r="F381" s="225"/>
      <c r="G381" s="247"/>
      <c r="H381" s="225"/>
      <c r="I381" s="12"/>
      <c r="J381" s="13"/>
      <c r="K381" s="2"/>
      <c r="L381" s="2"/>
    </row>
    <row r="382" spans="1:12" s="8" customFormat="1" ht="15.75" x14ac:dyDescent="0.25">
      <c r="A382" s="92"/>
      <c r="B382" s="92"/>
      <c r="C382" s="223"/>
      <c r="D382" s="224"/>
      <c r="E382" s="225"/>
      <c r="F382" s="225"/>
      <c r="G382" s="247"/>
      <c r="H382" s="225"/>
      <c r="I382" s="12"/>
      <c r="J382" s="13"/>
      <c r="K382" s="2"/>
      <c r="L382" s="2"/>
    </row>
    <row r="383" spans="1:12" s="8" customFormat="1" ht="15.75" x14ac:dyDescent="0.25">
      <c r="A383" s="92"/>
      <c r="B383" s="92"/>
      <c r="C383" s="223"/>
      <c r="D383" s="224"/>
      <c r="E383" s="225"/>
      <c r="F383" s="225"/>
      <c r="G383" s="247"/>
      <c r="H383" s="225"/>
      <c r="I383" s="12"/>
      <c r="J383" s="13"/>
      <c r="K383" s="2"/>
      <c r="L383" s="2"/>
    </row>
    <row r="384" spans="1:12" s="8" customFormat="1" ht="15.75" x14ac:dyDescent="0.25">
      <c r="A384" s="92"/>
      <c r="B384" s="92"/>
      <c r="C384" s="223"/>
      <c r="D384" s="224"/>
      <c r="E384" s="225"/>
      <c r="F384" s="225"/>
      <c r="G384" s="247"/>
      <c r="H384" s="225"/>
      <c r="I384" s="12"/>
      <c r="J384" s="13"/>
      <c r="K384" s="2"/>
      <c r="L384" s="2"/>
    </row>
    <row r="385" spans="1:14" s="8" customFormat="1" ht="15.75" x14ac:dyDescent="0.25">
      <c r="A385" s="220"/>
      <c r="B385" s="220"/>
      <c r="C385" s="221"/>
      <c r="D385" s="222"/>
      <c r="E385" s="222"/>
      <c r="F385" s="222"/>
      <c r="G385" s="246"/>
      <c r="H385" s="222"/>
      <c r="I385" s="12"/>
      <c r="J385" s="13"/>
      <c r="K385" s="2"/>
      <c r="L385" s="2"/>
    </row>
    <row r="386" spans="1:14" s="8" customFormat="1" ht="15.75" x14ac:dyDescent="0.25">
      <c r="A386" s="43"/>
      <c r="B386" s="43"/>
      <c r="C386" s="223"/>
      <c r="D386" s="224"/>
      <c r="E386" s="225"/>
      <c r="F386" s="225"/>
      <c r="G386" s="247"/>
      <c r="H386" s="225"/>
      <c r="I386" s="12"/>
      <c r="J386" s="13"/>
      <c r="K386" s="2"/>
      <c r="L386" s="2"/>
    </row>
    <row r="387" spans="1:14" ht="16.5" thickBot="1" x14ac:dyDescent="0.3">
      <c r="B387" s="227"/>
      <c r="C387" s="11" t="s">
        <v>275</v>
      </c>
      <c r="D387" s="126"/>
      <c r="F387" s="61"/>
      <c r="G387" s="249"/>
      <c r="H387" s="61"/>
      <c r="L387"/>
      <c r="M387"/>
      <c r="N387"/>
    </row>
    <row r="388" spans="1:14" ht="32.25" thickBot="1" x14ac:dyDescent="0.3">
      <c r="B388" s="227"/>
      <c r="C388" s="228" t="s">
        <v>185</v>
      </c>
      <c r="D388" s="216">
        <f>'Rozpočet 2017 příjmy '!D81</f>
        <v>40283</v>
      </c>
      <c r="E388" s="216">
        <f>'Rozpočet 2017 příjmy '!E81</f>
        <v>86294.399999999994</v>
      </c>
      <c r="F388" s="216">
        <f>'Rozpočet 2017 příjmy '!F81</f>
        <v>75118826.310000002</v>
      </c>
      <c r="G388" s="250"/>
      <c r="H388" s="275">
        <f>'Rozpočet 2017 příjmy '!H81</f>
        <v>72849</v>
      </c>
      <c r="L388"/>
      <c r="M388"/>
      <c r="N388"/>
    </row>
    <row r="389" spans="1:14" ht="15.75" x14ac:dyDescent="0.25">
      <c r="B389" s="227"/>
      <c r="D389" s="230"/>
      <c r="E389" s="230"/>
      <c r="F389" s="230"/>
      <c r="G389" s="251"/>
      <c r="H389" s="61"/>
      <c r="L389"/>
      <c r="M389"/>
      <c r="N389"/>
    </row>
    <row r="390" spans="1:14" ht="15.75" x14ac:dyDescent="0.25">
      <c r="B390" s="227"/>
      <c r="C390" s="226" t="s">
        <v>171</v>
      </c>
      <c r="D390" s="61">
        <f>D392-D391</f>
        <v>33601</v>
      </c>
      <c r="E390" s="61">
        <f>E392-E391</f>
        <v>37683.300000000003</v>
      </c>
      <c r="F390" s="61">
        <f>F392-F391</f>
        <v>29916315.500000004</v>
      </c>
      <c r="G390" s="251"/>
      <c r="H390" s="127">
        <f>H392-H391</f>
        <v>32333</v>
      </c>
      <c r="L390"/>
      <c r="M390"/>
      <c r="N390"/>
    </row>
    <row r="391" spans="1:14" ht="16.5" thickBot="1" x14ac:dyDescent="0.3">
      <c r="B391" s="227"/>
      <c r="C391" s="226" t="s">
        <v>50</v>
      </c>
      <c r="D391" s="61">
        <v>8682</v>
      </c>
      <c r="E391" s="61">
        <f>33250.5+2423.8+13735.3</f>
        <v>49409.600000000006</v>
      </c>
      <c r="F391" s="61">
        <v>8441958.9800000004</v>
      </c>
      <c r="G391" s="251"/>
      <c r="H391" s="127">
        <f>G23+G24+G25+G92+G93+G94+G95+G96++G98+G100+G139+G142+G203+G221+G222+G288</f>
        <v>66662</v>
      </c>
      <c r="L391"/>
      <c r="M391"/>
      <c r="N391"/>
    </row>
    <row r="392" spans="1:14" ht="16.5" thickBot="1" x14ac:dyDescent="0.3">
      <c r="B392" s="227"/>
      <c r="C392" s="228" t="s">
        <v>170</v>
      </c>
      <c r="D392" s="231">
        <f>D373</f>
        <v>42283</v>
      </c>
      <c r="E392" s="231">
        <f>E373</f>
        <v>87092.900000000009</v>
      </c>
      <c r="F392" s="231">
        <f>F373</f>
        <v>38358274.480000004</v>
      </c>
      <c r="G392" s="246"/>
      <c r="H392" s="275">
        <f>H373</f>
        <v>98995</v>
      </c>
      <c r="L392"/>
      <c r="M392"/>
      <c r="N392"/>
    </row>
    <row r="393" spans="1:14" ht="16.5" thickBot="1" x14ac:dyDescent="0.3">
      <c r="B393" s="227"/>
      <c r="C393" s="232"/>
      <c r="F393" s="61"/>
      <c r="G393" s="249"/>
      <c r="H393" s="61"/>
      <c r="L393"/>
      <c r="M393"/>
      <c r="N393"/>
    </row>
    <row r="394" spans="1:14" ht="16.5" thickBot="1" x14ac:dyDescent="0.3">
      <c r="B394" s="227"/>
      <c r="C394" s="305" t="s">
        <v>347</v>
      </c>
      <c r="D394" s="306">
        <f>D388-D392</f>
        <v>-2000</v>
      </c>
      <c r="E394" s="306">
        <f>E388-E392</f>
        <v>-798.50000000001455</v>
      </c>
      <c r="F394" s="306">
        <f>F388-F392</f>
        <v>36760551.829999998</v>
      </c>
      <c r="G394" s="249"/>
      <c r="H394" s="306">
        <f>H388-H392</f>
        <v>-26146</v>
      </c>
      <c r="L394"/>
      <c r="M394"/>
      <c r="N394"/>
    </row>
    <row r="395" spans="1:14" ht="16.5" thickBot="1" x14ac:dyDescent="0.3">
      <c r="B395" s="227"/>
      <c r="C395" s="232"/>
      <c r="F395" s="61"/>
      <c r="G395" s="249"/>
      <c r="H395" s="61"/>
      <c r="L395"/>
      <c r="M395"/>
      <c r="N395"/>
    </row>
    <row r="396" spans="1:14" ht="32.25" thickBot="1" x14ac:dyDescent="0.3">
      <c r="B396" s="227"/>
      <c r="C396" s="228" t="s">
        <v>276</v>
      </c>
      <c r="D396" s="216">
        <f>-(D394)</f>
        <v>2000</v>
      </c>
      <c r="E396" s="216">
        <f>-(E394)</f>
        <v>798.50000000001455</v>
      </c>
      <c r="F396" s="219">
        <f>-(F394)</f>
        <v>-36760551.829999998</v>
      </c>
      <c r="G396" s="249"/>
      <c r="H396" s="275">
        <f>-(H394)</f>
        <v>26146</v>
      </c>
      <c r="L396"/>
      <c r="M396"/>
      <c r="N396"/>
    </row>
    <row r="397" spans="1:14" x14ac:dyDescent="0.2">
      <c r="C397" s="233"/>
      <c r="D397" s="234"/>
      <c r="E397" s="234"/>
      <c r="F397" s="234"/>
      <c r="G397" s="252"/>
      <c r="J397" s="20"/>
      <c r="K397" s="20"/>
    </row>
    <row r="398" spans="1:14" x14ac:dyDescent="0.2">
      <c r="J398" s="20"/>
      <c r="K398" s="20"/>
    </row>
    <row r="399" spans="1:14" x14ac:dyDescent="0.2">
      <c r="D399" s="230"/>
      <c r="E399" s="230"/>
      <c r="F399" s="230"/>
      <c r="J399" s="20"/>
      <c r="K399" s="20"/>
    </row>
    <row r="400" spans="1:14" x14ac:dyDescent="0.2">
      <c r="D400" s="230"/>
      <c r="E400" s="230"/>
      <c r="F400" s="230"/>
    </row>
    <row r="401" spans="1:14" ht="15.75" x14ac:dyDescent="0.25">
      <c r="C401" s="226"/>
      <c r="D401" s="127"/>
      <c r="E401" s="127"/>
      <c r="F401" s="127"/>
    </row>
    <row r="402" spans="1:14" x14ac:dyDescent="0.2">
      <c r="C402" s="232"/>
      <c r="F402" s="61"/>
    </row>
    <row r="403" spans="1:14" x14ac:dyDescent="0.2">
      <c r="C403" s="232"/>
      <c r="F403" s="61"/>
    </row>
    <row r="404" spans="1:14" x14ac:dyDescent="0.2">
      <c r="C404" s="232"/>
      <c r="F404" s="61"/>
    </row>
    <row r="405" spans="1:14" s="248" customFormat="1" ht="15.75" x14ac:dyDescent="0.25">
      <c r="A405" s="115"/>
      <c r="B405" s="115"/>
      <c r="C405" s="127"/>
      <c r="D405" s="127"/>
      <c r="E405" s="127"/>
      <c r="F405" s="127"/>
      <c r="H405" s="43"/>
      <c r="I405" s="12"/>
      <c r="J405" s="13"/>
      <c r="K405" s="2"/>
      <c r="L405" s="2"/>
      <c r="M405" s="2"/>
      <c r="N405" s="2"/>
    </row>
    <row r="406" spans="1:14" s="248" customFormat="1" ht="15.75" x14ac:dyDescent="0.25">
      <c r="A406" s="115"/>
      <c r="B406" s="115"/>
      <c r="C406" s="226"/>
      <c r="D406" s="127"/>
      <c r="E406" s="127"/>
      <c r="F406" s="127"/>
      <c r="H406" s="43"/>
      <c r="I406" s="12"/>
      <c r="J406" s="13"/>
      <c r="K406" s="2"/>
      <c r="L406" s="2"/>
      <c r="M406" s="2"/>
      <c r="N406" s="2"/>
    </row>
  </sheetData>
  <mergeCells count="4">
    <mergeCell ref="A1:F1"/>
    <mergeCell ref="A2:H2"/>
    <mergeCell ref="D4:F4"/>
    <mergeCell ref="G4:H4"/>
  </mergeCells>
  <pageMargins left="0.70866141732283472" right="0.70866141732283472" top="0.78740157480314965" bottom="0.78740157480314965" header="0.31496062992125984" footer="0.31496062992125984"/>
  <pageSetup paperSize="9" scale="73" fitToHeight="55" orientation="landscape" r:id="rId1"/>
  <headerFooter differentFirst="1">
    <oddFooter>&amp;CStránka &amp;P</oddFooter>
    <firstHeader xml:space="preserve">&amp;LPříloha č. 1 k bodu 12 16. zasedání ZMČ Praha Kunratice dne 7.12.2016
</firstHead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Rozpočet 2017 příjmy </vt:lpstr>
      <vt:lpstr>Rozpočet 2017 výdaje </vt:lpstr>
      <vt:lpstr>'Rozpočet 2017 příjmy '!Názvy_tisku</vt:lpstr>
      <vt:lpstr>'Rozpočet 2017 výdaje '!Názvy_tisku</vt:lpstr>
      <vt:lpstr>'Rozpočet 2017 výdaje 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2017-02-06T14:08:07Z</cp:lastPrinted>
  <dcterms:created xsi:type="dcterms:W3CDTF">2001-03-03T09:02:45Z</dcterms:created>
  <dcterms:modified xsi:type="dcterms:W3CDTF">2017-02-06T15:50:45Z</dcterms:modified>
</cp:coreProperties>
</file>